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475" activeTab="0"/>
  </bookViews>
  <sheets>
    <sheet name="月別調査結果" sheetId="1" r:id="rId1"/>
    <sheet name="Sheet1" sheetId="2" r:id="rId2"/>
  </sheets>
  <externalReferences>
    <externalReference r:id="rId5"/>
  </externalReferences>
  <definedNames>
    <definedName name="_xlnm.Print_Area" localSheetId="0">'月別調査結果'!$S$19:$BO$75</definedName>
    <definedName name="_xlnm.Print_Titles" localSheetId="0">'月別調査結果'!$S:$T</definedName>
    <definedName name="商品とコード" hidden="1">'[1]Code'!$H$9:$J$24</definedName>
  </definedNames>
  <calcPr fullCalcOnLoad="1"/>
</workbook>
</file>

<file path=xl/comments1.xml><?xml version="1.0" encoding="utf-8"?>
<comments xmlns="http://schemas.openxmlformats.org/spreadsheetml/2006/main">
  <authors>
    <author>shirooda</author>
    <author>mlab</author>
  </authors>
  <commentList>
    <comment ref="A11" authorId="0">
      <text>
        <r>
          <rPr>
            <b/>
            <sz val="9"/>
            <rFont val="ＭＳ Ｐゴシック"/>
            <family val="3"/>
          </rPr>
          <t>年月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集計開始年月</t>
        </r>
        <r>
          <rPr>
            <sz val="9"/>
            <rFont val="ＭＳ Ｐゴシック"/>
            <family val="3"/>
          </rPr>
          <t xml:space="preserve">
</t>
        </r>
      </text>
    </comment>
    <comment ref="C11" authorId="0">
      <text>
        <r>
          <rPr>
            <b/>
            <sz val="9"/>
            <rFont val="ＭＳ Ｐゴシック"/>
            <family val="3"/>
          </rPr>
          <t>集計終了年月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合計の集計開始年月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0">
      <text>
        <r>
          <rPr>
            <b/>
            <sz val="9"/>
            <rFont val="ＭＳ Ｐゴシック"/>
            <family val="3"/>
          </rPr>
          <t>暦年</t>
        </r>
        <r>
          <rPr>
            <sz val="9"/>
            <rFont val="ＭＳ Ｐゴシック"/>
            <family val="3"/>
          </rPr>
          <t xml:space="preserve">
</t>
        </r>
      </text>
    </comment>
    <comment ref="B12" authorId="0">
      <text>
        <r>
          <rPr>
            <b/>
            <sz val="9"/>
            <rFont val="ＭＳ Ｐゴシック"/>
            <family val="3"/>
          </rPr>
          <t>暦月</t>
        </r>
        <r>
          <rPr>
            <sz val="9"/>
            <rFont val="ＭＳ Ｐゴシック"/>
            <family val="3"/>
          </rPr>
          <t xml:space="preserve">
</t>
        </r>
      </text>
    </comment>
    <comment ref="A4" authorId="1">
      <text>
        <r>
          <rPr>
            <b/>
            <sz val="9"/>
            <rFont val="ＭＳ Ｐゴシック"/>
            <family val="3"/>
          </rPr>
          <t>Cookieコマンドで引き継がれた固有番号</t>
        </r>
        <r>
          <rPr>
            <sz val="9"/>
            <rFont val="ＭＳ Ｐゴシック"/>
            <family val="3"/>
          </rPr>
          <t xml:space="preserve">
</t>
        </r>
      </text>
    </comment>
    <comment ref="G1" authorId="0">
      <text>
        <r>
          <rPr>
            <b/>
            <sz val="9"/>
            <rFont val="ＭＳ Ｐゴシック"/>
            <family val="3"/>
          </rPr>
          <t>MyCooKie</t>
        </r>
      </text>
    </comment>
    <comment ref="G3" authorId="0">
      <text>
        <r>
          <rPr>
            <b/>
            <sz val="9"/>
            <rFont val="ＭＳ Ｐゴシック"/>
            <family val="3"/>
          </rPr>
          <t>MyCooKie</t>
        </r>
      </text>
    </comment>
    <comment ref="E4" authorId="1">
      <text>
        <r>
          <rPr>
            <b/>
            <sz val="9"/>
            <rFont val="ＭＳ Ｐゴシック"/>
            <family val="3"/>
          </rPr>
          <t xml:space="preserve">ログインID
</t>
        </r>
      </text>
    </comment>
    <comment ref="F4" authorId="1">
      <text>
        <r>
          <rPr>
            <b/>
            <sz val="9"/>
            <rFont val="ＭＳ Ｐゴシック"/>
            <family val="3"/>
          </rPr>
          <t xml:space="preserve">ログイン名
</t>
        </r>
      </text>
    </comment>
    <comment ref="G4" authorId="1">
      <text>
        <r>
          <rPr>
            <b/>
            <sz val="9"/>
            <rFont val="ＭＳ Ｐゴシック"/>
            <family val="3"/>
          </rPr>
          <t>権限</t>
        </r>
      </text>
    </comment>
  </commentList>
</comments>
</file>

<file path=xl/sharedStrings.xml><?xml version="1.0" encoding="utf-8"?>
<sst xmlns="http://schemas.openxmlformats.org/spreadsheetml/2006/main" count="121" uniqueCount="88">
  <si>
    <t>〔総括〕</t>
  </si>
  <si>
    <t>（単位：百万円、％）</t>
  </si>
  <si>
    <t>〔民間業種別〕</t>
  </si>
  <si>
    <t>〔官公庁・発注機関別〕</t>
  </si>
  <si>
    <t>〔工事別〕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</si>
  <si>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</si>
  <si>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</si>
  <si>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</si>
  <si>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</si>
  <si>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</si>
  <si>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</si>
  <si>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</si>
  <si>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</si>
  <si>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</si>
  <si>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</si>
  <si>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</si>
  <si>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</si>
  <si>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</si>
  <si>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</si>
  <si>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</si>
  <si>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</si>
  <si>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</si>
  <si>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</si>
  <si>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</si>
  <si>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</si>
  <si>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</si>
  <si>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</si>
  <si>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</si>
  <si>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</si>
  <si>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</si>
  <si>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</si>
  <si>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</si>
  <si>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</si>
  <si>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</si>
  <si>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</si>
  <si>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</si>
  <si>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</si>
  <si>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</si>
  <si>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</si>
  <si>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</si>
  <si>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</si>
  <si>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</si>
  <si>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</si>
  <si>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</si>
  <si>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</si>
  <si>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</si>
  <si>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</si>
  <si>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</si>
  <si>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</si>
  <si>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前</t>
  </si>
  <si>
    <t>年</t>
  </si>
  <si>
    <t>度</t>
  </si>
  <si>
    <t>・</t>
  </si>
  <si>
    <t>同</t>
  </si>
  <si>
    <t>期</t>
  </si>
  <si>
    <t>月</t>
  </si>
  <si>
    <t>比</t>
  </si>
  <si>
    <t>　　　</t>
  </si>
  <si>
    <t>日建連・受注実績月別調査結果表</t>
  </si>
  <si>
    <t>政府関連企業</t>
  </si>
  <si>
    <t>$$HIDE</t>
  </si>
  <si>
    <t>EXCELOPEN|WRITETMP|NOCOPY</t>
  </si>
  <si>
    <t>OVERWRITE=R02_MonthlyOrder_Year</t>
  </si>
  <si>
    <t>OVERWRITE=R02_MonthlyOrder_Month</t>
  </si>
  <si>
    <t>OVERWRITE=R02_MonthlyOrder_Sum</t>
  </si>
  <si>
    <t>OVERWRITE=R02_MonthlyOrder_ZenSum</t>
  </si>
  <si>
    <t>OVERWRITE=R02_MonthlyOrder_Comment</t>
  </si>
  <si>
    <t>Cookie=R4C1,ProCookie|HTTP_HOST=R5C8|REQUEST_URI=R5C5</t>
  </si>
  <si>
    <t>C:\InetPub\procgi10\temp</t>
  </si>
  <si>
    <t>POST</t>
  </si>
  <si>
    <t>Nikkenren</t>
  </si>
  <si>
    <t>Mozilla/4.0 (compatible; MSIE 6.0; Windows NT 5.1; SV1)</t>
  </si>
  <si>
    <t>WRITESHEET=R02_MonthlyOrder.xls!月別調査結果</t>
  </si>
  <si>
    <t>P=Nikkenren</t>
  </si>
  <si>
    <t>SET_R12C1=2011</t>
  </si>
  <si>
    <t>SET_R12C2=03</t>
  </si>
  <si>
    <t>2011</t>
  </si>
  <si>
    <t>03</t>
  </si>
  <si>
    <t>localhost</t>
  </si>
  <si>
    <t>/procgi10/procgi.exe</t>
  </si>
  <si>
    <t>admin</t>
  </si>
  <si>
    <t>管理者</t>
  </si>
  <si>
    <t>Administrator</t>
  </si>
  <si>
    <t>　　　（2）「その他」には在日外国公館等国内に在住する国際機関発注の工事を含む。　　（3）海外工事受注には現地法人分は含まない。</t>
  </si>
  <si>
    <t>（注）（1）調査対象は旧日建連法人会員48社</t>
  </si>
  <si>
    <t>1964/9/</t>
  </si>
  <si>
    <r>
      <t>2011/04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2011/07</t>
    </r>
  </si>
  <si>
    <t>　　　（4）2011年7月は速報値　　（5）2011年8月26日発表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</si>
</sst>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\ h:mm;@"/>
    <numFmt numFmtId="178" formatCode="yyyy/m/d\ h:mm:ss"/>
    <numFmt numFmtId="179" formatCode="yyyy/m/d;@"/>
    <numFmt numFmtId="180" formatCode="@\ &quot;さま&quot;"/>
    <numFmt numFmtId="181" formatCode="#,##0_ "/>
    <numFmt numFmtId="182" formatCode="#,##0_);[Red]\(#,##0\)"/>
    <numFmt numFmtId="183" formatCode="&quot;&quot;\ #,##0.0;&quot;▲&quot;\ #,##0.0"/>
    <numFmt numFmtId="184" formatCode="0.0%"/>
    <numFmt numFmtId="185" formatCode="#,##0;&quot;▲ &quot;#,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;&quot;▲ &quot;#,##0.0"/>
    <numFmt numFmtId="193" formatCode="#,##0;&quot;△ &quot;#,##0"/>
    <numFmt numFmtId="194" formatCode="0000&quot;年度&quot;"/>
    <numFmt numFmtId="195" formatCode="0000&quot;年&quot;00&quot;月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6"/>
      <name val="ＭＳ Ｐ明朝"/>
      <family val="1"/>
    </font>
    <font>
      <sz val="16"/>
      <name val="Arial"/>
      <family val="2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name val="ＭＳ Ｐゴシック"/>
      <family val="3"/>
    </font>
    <font>
      <sz val="11"/>
      <name val="ＭＳ Ｐ明朝"/>
      <family val="1"/>
    </font>
    <font>
      <b/>
      <sz val="12"/>
      <color indexed="57"/>
      <name val="メイリオ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 horizontal="left" vertical="top" wrapText="1" indent="2"/>
      <protection/>
    </xf>
    <xf numFmtId="0" fontId="0" fillId="0" borderId="0">
      <alignment horizontal="left" vertical="top" wrapText="1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3" fillId="0" borderId="0" xfId="252" applyFont="1" applyFill="1" applyAlignment="1">
      <alignment vertical="center"/>
      <protection/>
    </xf>
    <xf numFmtId="0" fontId="0" fillId="24" borderId="0" xfId="0" applyFill="1" applyAlignment="1">
      <alignment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49" fontId="23" fillId="24" borderId="0" xfId="252" applyNumberFormat="1" applyFont="1" applyFill="1" applyAlignment="1">
      <alignment vertical="center"/>
      <protection/>
    </xf>
    <xf numFmtId="0" fontId="23" fillId="24" borderId="0" xfId="252" applyNumberFormat="1" applyFont="1" applyFill="1" applyAlignment="1">
      <alignment vertical="center"/>
      <protection/>
    </xf>
    <xf numFmtId="14" fontId="23" fillId="0" borderId="0" xfId="252" applyNumberFormat="1" applyFont="1" applyFill="1" applyAlignment="1">
      <alignment vertical="center"/>
      <protection/>
    </xf>
    <xf numFmtId="0" fontId="25" fillId="0" borderId="0" xfId="252" applyFont="1" applyFill="1" applyAlignment="1">
      <alignment vertical="center"/>
      <protection/>
    </xf>
    <xf numFmtId="0" fontId="26" fillId="0" borderId="0" xfId="252" applyFont="1" applyFill="1" applyAlignment="1">
      <alignment horizontal="centerContinuous" vertical="center"/>
      <protection/>
    </xf>
    <xf numFmtId="0" fontId="25" fillId="0" borderId="0" xfId="252" applyFont="1" applyFill="1" applyAlignment="1">
      <alignment horizontal="centerContinuous" vertical="center"/>
      <protection/>
    </xf>
    <xf numFmtId="0" fontId="23" fillId="0" borderId="0" xfId="252" applyFont="1" applyFill="1" applyAlignment="1">
      <alignment horizontal="right" vertical="center"/>
      <protection/>
    </xf>
    <xf numFmtId="0" fontId="27" fillId="0" borderId="0" xfId="252" applyFont="1" applyFill="1" applyAlignment="1">
      <alignment vertical="center"/>
      <protection/>
    </xf>
    <xf numFmtId="0" fontId="28" fillId="0" borderId="0" xfId="252" applyFont="1" applyFill="1" applyAlignment="1">
      <alignment vertical="center"/>
      <protection/>
    </xf>
    <xf numFmtId="0" fontId="27" fillId="0" borderId="0" xfId="252" applyFont="1" applyFill="1" applyAlignment="1">
      <alignment horizontal="right" vertical="center"/>
      <protection/>
    </xf>
    <xf numFmtId="0" fontId="28" fillId="0" borderId="0" xfId="252" applyFont="1" applyFill="1" applyAlignment="1">
      <alignment horizontal="left" vertical="center"/>
      <protection/>
    </xf>
    <xf numFmtId="0" fontId="29" fillId="0" borderId="0" xfId="252" applyFont="1" applyFill="1" applyAlignment="1">
      <alignment vertical="center"/>
      <protection/>
    </xf>
    <xf numFmtId="0" fontId="27" fillId="0" borderId="10" xfId="252" applyFont="1" applyFill="1" applyBorder="1" applyAlignment="1">
      <alignment horizontal="centerContinuous" vertical="center"/>
      <protection/>
    </xf>
    <xf numFmtId="0" fontId="27" fillId="0" borderId="11" xfId="252" applyFont="1" applyFill="1" applyBorder="1" applyAlignment="1">
      <alignment horizontal="centerContinuous" vertical="center"/>
      <protection/>
    </xf>
    <xf numFmtId="0" fontId="30" fillId="0" borderId="12" xfId="252" applyFont="1" applyFill="1" applyBorder="1" applyAlignment="1">
      <alignment horizontal="centerContinuous" vertical="center"/>
      <protection/>
    </xf>
    <xf numFmtId="0" fontId="30" fillId="0" borderId="13" xfId="252" applyFont="1" applyFill="1" applyBorder="1" applyAlignment="1">
      <alignment horizontal="centerContinuous" vertical="center"/>
      <protection/>
    </xf>
    <xf numFmtId="0" fontId="31" fillId="0" borderId="11" xfId="252" applyFont="1" applyFill="1" applyBorder="1" applyAlignment="1">
      <alignment horizontal="centerContinuous" vertical="center"/>
      <protection/>
    </xf>
    <xf numFmtId="0" fontId="23" fillId="0" borderId="0" xfId="252" applyFont="1" applyFill="1" applyBorder="1" applyAlignment="1">
      <alignment horizontal="center" vertical="center"/>
      <protection/>
    </xf>
    <xf numFmtId="0" fontId="28" fillId="0" borderId="14" xfId="252" applyFont="1" applyFill="1" applyBorder="1" applyAlignment="1">
      <alignment horizontal="centerContinuous" vertical="center"/>
      <protection/>
    </xf>
    <xf numFmtId="0" fontId="27" fillId="0" borderId="15" xfId="252" applyFont="1" applyFill="1" applyBorder="1" applyAlignment="1">
      <alignment horizontal="center" vertical="center"/>
      <protection/>
    </xf>
    <xf numFmtId="0" fontId="32" fillId="0" borderId="15" xfId="252" applyFont="1" applyFill="1" applyBorder="1" applyAlignment="1">
      <alignment horizontal="center" vertical="center"/>
      <protection/>
    </xf>
    <xf numFmtId="0" fontId="33" fillId="0" borderId="15" xfId="252" applyFont="1" applyFill="1" applyBorder="1" applyAlignment="1">
      <alignment horizontal="center" vertical="center"/>
      <protection/>
    </xf>
    <xf numFmtId="0" fontId="27" fillId="0" borderId="14" xfId="252" applyFont="1" applyFill="1" applyBorder="1" applyAlignment="1">
      <alignment horizontal="center" vertical="center"/>
      <protection/>
    </xf>
    <xf numFmtId="0" fontId="31" fillId="0" borderId="15" xfId="252" applyFont="1" applyFill="1" applyBorder="1" applyAlignment="1">
      <alignment horizontal="center" vertical="center"/>
      <protection/>
    </xf>
    <xf numFmtId="0" fontId="34" fillId="0" borderId="15" xfId="252" applyFont="1" applyFill="1" applyBorder="1" applyAlignment="1">
      <alignment horizontal="center" vertical="center"/>
      <protection/>
    </xf>
    <xf numFmtId="0" fontId="23" fillId="0" borderId="0" xfId="252" applyFont="1" applyFill="1" applyBorder="1" applyAlignment="1">
      <alignment vertical="center"/>
      <protection/>
    </xf>
    <xf numFmtId="185" fontId="28" fillId="0" borderId="16" xfId="180" applyNumberFormat="1" applyFont="1" applyFill="1" applyBorder="1" applyAlignment="1">
      <alignment horizontal="right" vertical="center"/>
    </xf>
    <xf numFmtId="185" fontId="28" fillId="0" borderId="16" xfId="252" applyNumberFormat="1" applyFont="1" applyFill="1" applyBorder="1" applyAlignment="1">
      <alignment horizontal="right" vertical="center"/>
      <protection/>
    </xf>
    <xf numFmtId="185" fontId="28" fillId="0" borderId="14" xfId="180" applyNumberFormat="1" applyFont="1" applyFill="1" applyBorder="1" applyAlignment="1">
      <alignment horizontal="right" vertical="center"/>
    </xf>
    <xf numFmtId="185" fontId="36" fillId="0" borderId="16" xfId="180" applyNumberFormat="1" applyFont="1" applyFill="1" applyBorder="1" applyAlignment="1">
      <alignment horizontal="right" vertical="center"/>
    </xf>
    <xf numFmtId="185" fontId="28" fillId="0" borderId="17" xfId="180" applyNumberFormat="1" applyFont="1" applyFill="1" applyBorder="1" applyAlignment="1">
      <alignment horizontal="right" vertical="center"/>
    </xf>
    <xf numFmtId="0" fontId="23" fillId="0" borderId="11" xfId="252" applyFont="1" applyFill="1" applyBorder="1" applyAlignment="1">
      <alignment horizontal="centerContinuous" vertical="center"/>
      <protection/>
    </xf>
    <xf numFmtId="38" fontId="28" fillId="0" borderId="13" xfId="180" applyFont="1" applyFill="1" applyBorder="1" applyAlignment="1">
      <alignment horizontal="centerContinuous" vertical="center"/>
    </xf>
    <xf numFmtId="38" fontId="37" fillId="0" borderId="11" xfId="180" applyFont="1" applyFill="1" applyBorder="1" applyAlignment="1">
      <alignment horizontal="right" vertical="center"/>
    </xf>
    <xf numFmtId="38" fontId="37" fillId="0" borderId="12" xfId="180" applyFont="1" applyFill="1" applyBorder="1" applyAlignment="1">
      <alignment horizontal="right" vertical="center"/>
    </xf>
    <xf numFmtId="38" fontId="37" fillId="0" borderId="13" xfId="180" applyFont="1" applyFill="1" applyBorder="1" applyAlignment="1">
      <alignment horizontal="right" vertical="center"/>
    </xf>
    <xf numFmtId="0" fontId="27" fillId="0" borderId="16" xfId="252" applyFont="1" applyFill="1" applyBorder="1" applyAlignment="1">
      <alignment vertical="center" textRotation="255"/>
      <protection/>
    </xf>
    <xf numFmtId="183" fontId="28" fillId="0" borderId="10" xfId="252" applyNumberFormat="1" applyFont="1" applyFill="1" applyBorder="1" applyAlignment="1">
      <alignment horizontal="right" vertical="center"/>
      <protection/>
    </xf>
    <xf numFmtId="183" fontId="27" fillId="0" borderId="10" xfId="252" applyNumberFormat="1" applyFont="1" applyFill="1" applyBorder="1" applyAlignment="1">
      <alignment horizontal="right" vertical="center"/>
      <protection/>
    </xf>
    <xf numFmtId="0" fontId="28" fillId="0" borderId="16" xfId="252" applyFont="1" applyFill="1" applyBorder="1" applyAlignment="1">
      <alignment vertical="center"/>
      <protection/>
    </xf>
    <xf numFmtId="183" fontId="28" fillId="0" borderId="16" xfId="252" applyNumberFormat="1" applyFont="1" applyFill="1" applyBorder="1" applyAlignment="1">
      <alignment horizontal="right" vertical="center"/>
      <protection/>
    </xf>
    <xf numFmtId="0" fontId="27" fillId="0" borderId="16" xfId="252" applyFont="1" applyFill="1" applyBorder="1" applyAlignment="1">
      <alignment horizontal="center" vertical="center" textRotation="255"/>
      <protection/>
    </xf>
    <xf numFmtId="183" fontId="28" fillId="0" borderId="14" xfId="252" applyNumberFormat="1" applyFont="1" applyFill="1" applyBorder="1" applyAlignment="1">
      <alignment horizontal="right" vertical="center"/>
      <protection/>
    </xf>
    <xf numFmtId="183" fontId="27" fillId="0" borderId="16" xfId="252" applyNumberFormat="1" applyFont="1" applyFill="1" applyBorder="1" applyAlignment="1">
      <alignment horizontal="right" vertical="center"/>
      <protection/>
    </xf>
    <xf numFmtId="0" fontId="28" fillId="0" borderId="16" xfId="252" applyFont="1" applyFill="1" applyBorder="1" applyAlignment="1">
      <alignment horizontal="center" vertical="center" textRotation="255"/>
      <protection/>
    </xf>
    <xf numFmtId="183" fontId="36" fillId="0" borderId="16" xfId="252" applyNumberFormat="1" applyFont="1" applyFill="1" applyBorder="1" applyAlignment="1">
      <alignment horizontal="right" vertical="center"/>
      <protection/>
    </xf>
    <xf numFmtId="183" fontId="28" fillId="0" borderId="17" xfId="252" applyNumberFormat="1" applyFont="1" applyFill="1" applyBorder="1" applyAlignment="1">
      <alignment horizontal="right" vertical="center"/>
      <protection/>
    </xf>
    <xf numFmtId="183" fontId="36" fillId="0" borderId="17" xfId="25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6" fillId="0" borderId="0" xfId="153" applyFill="1" applyAlignment="1" applyProtection="1">
      <alignment vertical="center"/>
      <protection/>
    </xf>
    <xf numFmtId="0" fontId="0" fillId="8" borderId="0" xfId="0" applyFill="1" applyAlignment="1">
      <alignment vertical="center"/>
    </xf>
    <xf numFmtId="0" fontId="0" fillId="25" borderId="0" xfId="253" applyFont="1" applyFill="1">
      <alignment/>
      <protection/>
    </xf>
    <xf numFmtId="49" fontId="27" fillId="0" borderId="0" xfId="252" applyNumberFormat="1" applyFont="1" applyFill="1" applyAlignment="1">
      <alignment vertical="center"/>
      <protection/>
    </xf>
    <xf numFmtId="0" fontId="27" fillId="0" borderId="0" xfId="252" applyNumberFormat="1" applyFont="1" applyFill="1" applyAlignment="1">
      <alignment vertical="center"/>
      <protection/>
    </xf>
    <xf numFmtId="0" fontId="27" fillId="0" borderId="0" xfId="252" applyNumberFormat="1" applyFont="1" applyFill="1" applyAlignment="1">
      <alignment horizontal="right" vertical="center"/>
      <protection/>
    </xf>
    <xf numFmtId="0" fontId="31" fillId="0" borderId="0" xfId="0" applyFont="1" applyAlignment="1">
      <alignment vertical="center"/>
    </xf>
    <xf numFmtId="14" fontId="40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85" fontId="28" fillId="0" borderId="10" xfId="180" applyNumberFormat="1" applyFont="1" applyFill="1" applyBorder="1" applyAlignment="1">
      <alignment horizontal="right" vertical="center"/>
    </xf>
    <xf numFmtId="195" fontId="35" fillId="0" borderId="15" xfId="180" applyNumberFormat="1" applyFont="1" applyFill="1" applyBorder="1" applyAlignment="1">
      <alignment horizontal="right" vertical="center"/>
    </xf>
    <xf numFmtId="195" fontId="35" fillId="0" borderId="18" xfId="180" applyNumberFormat="1" applyFont="1" applyFill="1" applyBorder="1" applyAlignment="1">
      <alignment horizontal="right" vertical="center"/>
    </xf>
    <xf numFmtId="195" fontId="35" fillId="0" borderId="19" xfId="180" applyNumberFormat="1" applyFont="1" applyFill="1" applyBorder="1" applyAlignment="1">
      <alignment horizontal="right" vertical="center"/>
    </xf>
    <xf numFmtId="195" fontId="35" fillId="0" borderId="0" xfId="180" applyNumberFormat="1" applyFont="1" applyFill="1" applyBorder="1" applyAlignment="1">
      <alignment horizontal="right" vertical="center"/>
    </xf>
    <xf numFmtId="195" fontId="35" fillId="0" borderId="20" xfId="180" applyNumberFormat="1" applyFont="1" applyFill="1" applyBorder="1" applyAlignment="1">
      <alignment horizontal="right" vertical="center"/>
    </xf>
    <xf numFmtId="194" fontId="23" fillId="0" borderId="21" xfId="180" applyNumberFormat="1" applyFont="1" applyFill="1" applyBorder="1" applyAlignment="1">
      <alignment horizontal="right" vertical="center"/>
    </xf>
    <xf numFmtId="194" fontId="23" fillId="0" borderId="22" xfId="180" applyNumberFormat="1" applyFont="1" applyFill="1" applyBorder="1" applyAlignment="1">
      <alignment horizontal="right" vertical="center"/>
    </xf>
    <xf numFmtId="0" fontId="29" fillId="0" borderId="19" xfId="252" applyFont="1" applyFill="1" applyBorder="1" applyAlignment="1">
      <alignment horizontal="right" vertical="center"/>
      <protection/>
    </xf>
    <xf numFmtId="0" fontId="29" fillId="0" borderId="23" xfId="252" applyFont="1" applyFill="1" applyBorder="1" applyAlignment="1">
      <alignment horizontal="right" vertical="center"/>
      <protection/>
    </xf>
    <xf numFmtId="0" fontId="23" fillId="0" borderId="15" xfId="252" applyFont="1" applyFill="1" applyBorder="1" applyAlignment="1">
      <alignment horizontal="right" vertical="center"/>
      <protection/>
    </xf>
    <xf numFmtId="0" fontId="23" fillId="0" borderId="22" xfId="252" applyFont="1" applyFill="1" applyBorder="1" applyAlignment="1">
      <alignment horizontal="right" vertical="center"/>
      <protection/>
    </xf>
    <xf numFmtId="194" fontId="28" fillId="0" borderId="19" xfId="18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94" fontId="23" fillId="0" borderId="18" xfId="18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95" fontId="23" fillId="0" borderId="11" xfId="252" applyNumberFormat="1" applyFont="1" applyFill="1" applyBorder="1" applyAlignment="1">
      <alignment horizontal="right" vertical="center"/>
      <protection/>
    </xf>
    <xf numFmtId="0" fontId="23" fillId="0" borderId="13" xfId="252" applyFont="1" applyFill="1" applyBorder="1" applyAlignment="1">
      <alignment horizontal="right" vertical="center"/>
      <protection/>
    </xf>
    <xf numFmtId="194" fontId="23" fillId="0" borderId="21" xfId="180" applyNumberFormat="1" applyFont="1" applyFill="1" applyBorder="1" applyAlignment="1">
      <alignment horizontal="right" vertical="center"/>
    </xf>
    <xf numFmtId="194" fontId="23" fillId="0" borderId="15" xfId="180" applyNumberFormat="1" applyFont="1" applyFill="1" applyBorder="1" applyAlignment="1">
      <alignment horizontal="right" vertical="center"/>
    </xf>
    <xf numFmtId="194" fontId="23" fillId="0" borderId="22" xfId="180" applyNumberFormat="1" applyFont="1" applyFill="1" applyBorder="1" applyAlignment="1">
      <alignment horizontal="right" vertical="center"/>
    </xf>
  </cellXfs>
  <cellStyles count="247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Hyperlink" xfId="153"/>
    <cellStyle name="ハイパーリンク 2" xfId="154"/>
    <cellStyle name="メモ" xfId="155"/>
    <cellStyle name="メモ 2" xfId="156"/>
    <cellStyle name="メモ 2 2" xfId="157"/>
    <cellStyle name="メモ 2 3" xfId="158"/>
    <cellStyle name="メモ 3" xfId="159"/>
    <cellStyle name="リンク セル" xfId="160"/>
    <cellStyle name="リンク セル 2" xfId="161"/>
    <cellStyle name="リンク セル 2 2" xfId="162"/>
    <cellStyle name="リンク セル 2 3" xfId="163"/>
    <cellStyle name="リンク セル 3" xfId="164"/>
    <cellStyle name="悪い" xfId="165"/>
    <cellStyle name="悪い 2" xfId="166"/>
    <cellStyle name="悪い 2 2" xfId="167"/>
    <cellStyle name="悪い 2 3" xfId="168"/>
    <cellStyle name="悪い 3" xfId="169"/>
    <cellStyle name="計算" xfId="170"/>
    <cellStyle name="計算 2" xfId="171"/>
    <cellStyle name="計算 2 2" xfId="172"/>
    <cellStyle name="計算 2 3" xfId="173"/>
    <cellStyle name="計算 3" xfId="174"/>
    <cellStyle name="警告文" xfId="175"/>
    <cellStyle name="警告文 2" xfId="176"/>
    <cellStyle name="警告文 2 2" xfId="177"/>
    <cellStyle name="警告文 2 3" xfId="178"/>
    <cellStyle name="警告文 3" xfId="179"/>
    <cellStyle name="Comma [0]" xfId="180"/>
    <cellStyle name="Comma" xfId="181"/>
    <cellStyle name="桁区切り 2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Menu_Menu" xfId="253"/>
    <cellStyle name="Followed Hyperlink" xfId="254"/>
    <cellStyle name="未定義" xfId="255"/>
    <cellStyle name="良い" xfId="256"/>
    <cellStyle name="良い 2" xfId="257"/>
    <cellStyle name="良い 2 2" xfId="258"/>
    <cellStyle name="良い 2 3" xfId="259"/>
    <cellStyle name="良い 3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6"/>
  <sheetViews>
    <sheetView tabSelected="1" zoomScale="80" zoomScaleNormal="80" zoomScalePageLayoutView="0" workbookViewId="0" topLeftCell="A1">
      <pane xSplit="20" ySplit="22" topLeftCell="U24" activePane="bottomRight" state="frozen"/>
      <selection pane="topLeft" activeCell="A1" sqref="A1"/>
      <selection pane="topRight" activeCell="U1" sqref="U1"/>
      <selection pane="bottomLeft" activeCell="A23" sqref="A23"/>
      <selection pane="bottomRight" activeCell="S20" sqref="S20"/>
    </sheetView>
  </sheetViews>
  <sheetFormatPr defaultColWidth="9.00390625" defaultRowHeight="13.5"/>
  <cols>
    <col min="1" max="7" width="2.125" style="1" hidden="1" customWidth="1"/>
    <col min="8" max="8" width="2.25390625" style="1" hidden="1" customWidth="1"/>
    <col min="9" max="17" width="2.125" style="1" hidden="1" customWidth="1"/>
    <col min="18" max="18" width="2.375" style="1" hidden="1" customWidth="1"/>
    <col min="19" max="19" width="3.00390625" style="1" customWidth="1"/>
    <col min="20" max="20" width="14.375" style="1" customWidth="1"/>
    <col min="21" max="67" width="10.625" style="1" customWidth="1"/>
    <col min="68" max="16384" width="9.00390625" style="1" customWidth="1"/>
  </cols>
  <sheetData>
    <row r="1" spans="1:15" ht="14.25" hidden="1">
      <c r="A1">
        <v>1303367927000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s="55" t="str">
        <f>"MyCookie0_R4C5:R4C7="&amp;$A$4</f>
        <v>MyCookie0_R4C5:R4C7=130336750200069</v>
      </c>
      <c r="H1" t="s">
        <v>72</v>
      </c>
      <c r="I1" t="s">
        <v>73</v>
      </c>
      <c r="J1" t="s">
        <v>74</v>
      </c>
      <c r="K1" t="s">
        <v>75</v>
      </c>
      <c r="L1"/>
      <c r="M1"/>
      <c r="N1"/>
      <c r="O1"/>
    </row>
    <row r="2" spans="1:15" ht="14.25" hidden="1">
      <c r="A2"/>
      <c r="B2"/>
      <c r="C2"/>
      <c r="D2"/>
      <c r="E2"/>
      <c r="F2"/>
      <c r="G2" s="2" t="s">
        <v>61</v>
      </c>
      <c r="H2" s="3"/>
      <c r="I2"/>
      <c r="J2"/>
      <c r="K2"/>
      <c r="L2"/>
      <c r="M2"/>
      <c r="N2"/>
      <c r="O2"/>
    </row>
    <row r="3" spans="1:22" ht="14.25" hidden="1">
      <c r="A3"/>
      <c r="B3"/>
      <c r="C3"/>
      <c r="D3"/>
      <c r="E3"/>
      <c r="F3"/>
      <c r="G3" s="55" t="str">
        <f>"MyCookie0_R4C5:R4C7="&amp;$A$4</f>
        <v>MyCookie0_R4C5:R4C7=130336750200069</v>
      </c>
      <c r="H3" s="4" t="str">
        <f>IF($A$11&lt;&gt;"",IF(VALUE($B$12)&lt;4,"FILTERNendoYear&gt;="&amp;LEFT($A$11,4)-5,"FILTERNendoYear&gt;="&amp;LEFT($A$11,4)-4),"GONEXT")</f>
        <v>FILTERNendoYear&gt;=2006</v>
      </c>
      <c r="I3" s="4" t="str">
        <f>IF($A$11&lt;&gt;"",IF(VALUE($B$12)&lt;4,"FILTERNendoYear&lt;="&amp;LEFT($A$11,4)-2,"FILTERNendoYear&lt;="&amp;LEFT($A$11,4)-1),"GONEXT")</f>
        <v>FILTERNendoYear&lt;=2009</v>
      </c>
      <c r="J3" s="4" t="s">
        <v>62</v>
      </c>
      <c r="K3" s="4" t="str">
        <f>IF($B$11&lt;&gt;"","FILTEROrderYear &gt;= '"&amp;$B$11&amp;"'","GONEXT")</f>
        <v>FILTEROrderYear &gt;= '200903'</v>
      </c>
      <c r="L3" s="4" t="str">
        <f>IF($C$11&lt;&gt;"","FILTEROrderYear &lt;= '"&amp;$C$11&amp;"'","GONEXT")</f>
        <v>FILTEROrderYear &lt;= '201103'</v>
      </c>
      <c r="M3" s="4" t="s">
        <v>63</v>
      </c>
      <c r="N3" s="4" t="str">
        <f>IF($D$11&lt;&gt;"","FILTER Format(RekiYear, ""0000"") &amp; Format(RekiMonth, ""00"") &gt;= '"&amp;$D$11&amp;"'","GONEXT")</f>
        <v>FILTER Format(RekiYear, "0000") &amp; Format(RekiMonth, "00") &gt;= '201004'</v>
      </c>
      <c r="O3" s="4" t="str">
        <f>IF($C$11&lt;&gt;"","FILTER Format(RekiYear, ""0000"") &amp; Format(RekiMonth, ""00"") &lt;= '"&amp;$C$11&amp;"'","GONEXT")</f>
        <v>FILTER Format(RekiYear, "0000") &amp; Format(RekiMonth, "00") &lt;= '201103'</v>
      </c>
      <c r="P3" s="4" t="s">
        <v>64</v>
      </c>
      <c r="Q3" s="4" t="str">
        <f>IF($D$11&lt;&gt;"","FILTER Format(RekiYear, ""0000"") &amp; Format(RekiMonth, ""00"") &gt;= '"&amp;LEFT($D$11,4)-1&amp;RIGHT($D$11,2)&amp;"'","GONEXT")</f>
        <v>FILTER Format(RekiYear, "0000") &amp; Format(RekiMonth, "00") &gt;= '200904'</v>
      </c>
      <c r="R3" s="4" t="str">
        <f>IF($C$11&lt;&gt;"","FILTER Format(RekiYear, ""0000"") &amp; Format(RekiMonth, ""00"") &lt;= '"&amp;LEFT($C$11,4)-1&amp;RIGHT($C$11,2)&amp;"'","GONEXT")</f>
        <v>FILTER Format(RekiYear, "0000") &amp; Format(RekiMonth, "00") &lt;= '201003'</v>
      </c>
      <c r="S3" s="4" t="s">
        <v>65</v>
      </c>
      <c r="T3" s="4" t="str">
        <f>IF($A$11&lt;&gt;"","FILTERSearchValue='"&amp;$A$12&amp;"年"&amp;$B$12&amp;"月'","GONEXT")</f>
        <v>FILTERSearchValue='2011年03月'</v>
      </c>
      <c r="U3" s="4" t="s">
        <v>66</v>
      </c>
      <c r="V3" s="3"/>
    </row>
    <row r="4" spans="1:15" ht="14.25" hidden="1">
      <c r="A4">
        <v>130336750200069</v>
      </c>
      <c r="B4"/>
      <c r="C4"/>
      <c r="D4" s="3"/>
      <c r="E4" s="56" t="s">
        <v>80</v>
      </c>
      <c r="F4" s="56" t="s">
        <v>81</v>
      </c>
      <c r="G4" s="56" t="s">
        <v>82</v>
      </c>
      <c r="H4"/>
      <c r="I4"/>
      <c r="J4"/>
      <c r="K4"/>
      <c r="L4"/>
      <c r="M4"/>
      <c r="N4"/>
      <c r="O4"/>
    </row>
    <row r="5" spans="1:15" ht="14.25" hidden="1">
      <c r="A5"/>
      <c r="B5"/>
      <c r="C5"/>
      <c r="D5" s="3"/>
      <c r="E5" s="3" t="s">
        <v>79</v>
      </c>
      <c r="F5" s="3"/>
      <c r="G5" s="3"/>
      <c r="H5" s="3" t="s">
        <v>78</v>
      </c>
      <c r="I5" s="3"/>
      <c r="J5" s="3"/>
      <c r="K5" s="3"/>
      <c r="L5" s="3"/>
      <c r="M5" s="3"/>
      <c r="N5" s="3"/>
      <c r="O5" s="3"/>
    </row>
    <row r="6" ht="14.25" hidden="1"/>
    <row r="7" ht="14.25" hidden="1"/>
    <row r="8" ht="14.25" hidden="1"/>
    <row r="9" ht="14.25" hidden="1"/>
    <row r="10" ht="14.25" hidden="1"/>
    <row r="11" spans="1:4" ht="14.25" hidden="1">
      <c r="A11" s="6" t="str">
        <f>IF(AND($A$12&lt;&gt;"",$B$12&lt;&gt;""),$A$12&amp;"/"&amp;$B$12,"")</f>
        <v>2011/03</v>
      </c>
      <c r="B11" s="6" t="str">
        <f>IF($A$11&lt;&gt;"",LEFT($A$11,4)-2&amp;RIGHT($A$11,2),"")</f>
        <v>200903</v>
      </c>
      <c r="C11" s="6" t="str">
        <f>IF($A$11&lt;&gt;"",SUBSTITUTE($A$11,"/",""),"")</f>
        <v>201103</v>
      </c>
      <c r="D11" s="6" t="str">
        <f>IF($C$11&lt;&gt;"",IF(VALUE(RIGHT($C$11,2))&lt;4,LEFT($C$11,4)-1&amp;"04",LEFT($C$11,4)&amp;"04"),"")</f>
        <v>201004</v>
      </c>
    </row>
    <row r="12" spans="1:4" ht="14.25" hidden="1">
      <c r="A12" s="5" t="s">
        <v>76</v>
      </c>
      <c r="B12" s="5" t="s">
        <v>77</v>
      </c>
      <c r="D12" s="7"/>
    </row>
    <row r="13" ht="14.25" hidden="1"/>
    <row r="14" ht="14.25" hidden="1">
      <c r="E14" s="53"/>
    </row>
    <row r="15" ht="14.25" hidden="1"/>
    <row r="16" ht="14.25" hidden="1"/>
    <row r="17" ht="14.25" hidden="1"/>
    <row r="18" ht="14.25" hidden="1">
      <c r="T18" s="54"/>
    </row>
    <row r="19" spans="19:30" s="8" customFormat="1" ht="20.25">
      <c r="S19" s="9" t="s">
        <v>58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20:67" ht="14.25" customHeight="1">
      <c r="T20" s="11"/>
      <c r="U20" s="12" t="s">
        <v>0</v>
      </c>
      <c r="V20" s="13"/>
      <c r="W20" s="13"/>
      <c r="X20" s="13"/>
      <c r="Y20" s="13"/>
      <c r="Z20" s="13"/>
      <c r="AA20" s="13"/>
      <c r="AB20" s="13"/>
      <c r="AC20" s="13"/>
      <c r="AD20" s="14" t="s">
        <v>1</v>
      </c>
      <c r="AE20" s="12" t="s">
        <v>2</v>
      </c>
      <c r="AF20" s="13"/>
      <c r="AG20" s="13"/>
      <c r="AH20" s="13"/>
      <c r="AI20" s="13"/>
      <c r="AJ20" s="13"/>
      <c r="AK20" s="13"/>
      <c r="AL20" s="14" t="s">
        <v>1</v>
      </c>
      <c r="AM20" s="12" t="s">
        <v>2</v>
      </c>
      <c r="AN20" s="13"/>
      <c r="AO20" s="13"/>
      <c r="AP20" s="13"/>
      <c r="AQ20" s="13"/>
      <c r="AR20" s="13"/>
      <c r="AS20" s="13"/>
      <c r="AT20" s="13"/>
      <c r="AU20" s="13"/>
      <c r="AV20" s="14" t="s">
        <v>1</v>
      </c>
      <c r="AW20" s="12" t="s">
        <v>3</v>
      </c>
      <c r="AX20" s="13"/>
      <c r="AY20" s="13"/>
      <c r="AZ20" s="13"/>
      <c r="BA20" s="13"/>
      <c r="BB20" s="13"/>
      <c r="BC20" s="14" t="s">
        <v>1</v>
      </c>
      <c r="BD20" s="12" t="s">
        <v>4</v>
      </c>
      <c r="BF20" s="13"/>
      <c r="BG20" s="15"/>
      <c r="BH20" s="13"/>
      <c r="BI20" s="13"/>
      <c r="BJ20" s="13"/>
      <c r="BK20" s="13"/>
      <c r="BL20" s="13"/>
      <c r="BM20" s="13"/>
      <c r="BN20" s="13"/>
      <c r="BO20" s="14" t="s">
        <v>1</v>
      </c>
    </row>
    <row r="21" spans="19:67" s="16" customFormat="1" ht="15">
      <c r="S21" s="71"/>
      <c r="T21" s="72"/>
      <c r="U21" s="17" t="s">
        <v>5</v>
      </c>
      <c r="V21" s="17" t="s">
        <v>6</v>
      </c>
      <c r="W21" s="18" t="s">
        <v>7</v>
      </c>
      <c r="X21" s="19"/>
      <c r="Y21" s="19"/>
      <c r="Z21" s="19"/>
      <c r="AA21" s="19"/>
      <c r="AB21" s="19"/>
      <c r="AC21" s="19"/>
      <c r="AD21" s="17" t="s">
        <v>8</v>
      </c>
      <c r="AE21" s="18" t="s">
        <v>9</v>
      </c>
      <c r="AF21" s="19"/>
      <c r="AG21" s="19"/>
      <c r="AH21" s="19"/>
      <c r="AI21" s="19"/>
      <c r="AJ21" s="19"/>
      <c r="AK21" s="19"/>
      <c r="AL21" s="20"/>
      <c r="AM21" s="21" t="s">
        <v>10</v>
      </c>
      <c r="AN21" s="19"/>
      <c r="AO21" s="19"/>
      <c r="AP21" s="19"/>
      <c r="AQ21" s="19"/>
      <c r="AR21" s="19"/>
      <c r="AS21" s="19"/>
      <c r="AT21" s="19"/>
      <c r="AU21" s="19"/>
      <c r="AV21" s="20"/>
      <c r="AW21" s="18" t="s">
        <v>11</v>
      </c>
      <c r="AX21" s="19"/>
      <c r="AY21" s="19"/>
      <c r="AZ21" s="18" t="s">
        <v>12</v>
      </c>
      <c r="BA21" s="19"/>
      <c r="BB21" s="19"/>
      <c r="BC21" s="20"/>
      <c r="BD21" s="18" t="s">
        <v>13</v>
      </c>
      <c r="BE21" s="20"/>
      <c r="BF21" s="18" t="s">
        <v>14</v>
      </c>
      <c r="BG21" s="20"/>
      <c r="BH21" s="18" t="s">
        <v>15</v>
      </c>
      <c r="BI21" s="19"/>
      <c r="BJ21" s="18" t="s">
        <v>16</v>
      </c>
      <c r="BK21" s="19"/>
      <c r="BL21" s="18" t="s">
        <v>17</v>
      </c>
      <c r="BM21" s="20"/>
      <c r="BN21" s="18" t="s">
        <v>18</v>
      </c>
      <c r="BO21" s="20"/>
    </row>
    <row r="22" spans="19:67" s="22" customFormat="1" ht="14.25">
      <c r="S22" s="73"/>
      <c r="T22" s="74"/>
      <c r="U22" s="23"/>
      <c r="V22" s="23"/>
      <c r="W22" s="24" t="s">
        <v>19</v>
      </c>
      <c r="X22" s="24" t="s">
        <v>20</v>
      </c>
      <c r="Y22" s="25" t="s">
        <v>21</v>
      </c>
      <c r="Z22" s="24" t="s">
        <v>22</v>
      </c>
      <c r="AA22" s="25" t="s">
        <v>23</v>
      </c>
      <c r="AB22" s="26" t="s">
        <v>24</v>
      </c>
      <c r="AC22" s="24" t="s">
        <v>25</v>
      </c>
      <c r="AD22" s="23"/>
      <c r="AE22" s="24" t="s">
        <v>26</v>
      </c>
      <c r="AF22" s="24" t="s">
        <v>27</v>
      </c>
      <c r="AG22" s="24" t="s">
        <v>28</v>
      </c>
      <c r="AH22" s="24" t="s">
        <v>29</v>
      </c>
      <c r="AI22" s="24" t="s">
        <v>30</v>
      </c>
      <c r="AJ22" s="24" t="s">
        <v>31</v>
      </c>
      <c r="AK22" s="24" t="s">
        <v>32</v>
      </c>
      <c r="AL22" s="27" t="s">
        <v>25</v>
      </c>
      <c r="AM22" s="24" t="s">
        <v>33</v>
      </c>
      <c r="AN22" s="28" t="s">
        <v>34</v>
      </c>
      <c r="AO22" s="28" t="s">
        <v>35</v>
      </c>
      <c r="AP22" s="28" t="s">
        <v>36</v>
      </c>
      <c r="AQ22" s="29" t="s">
        <v>37</v>
      </c>
      <c r="AR22" s="28" t="s">
        <v>38</v>
      </c>
      <c r="AS22" s="28" t="s">
        <v>39</v>
      </c>
      <c r="AT22" s="28" t="s">
        <v>40</v>
      </c>
      <c r="AU22" s="28" t="s">
        <v>41</v>
      </c>
      <c r="AV22" s="27" t="s">
        <v>25</v>
      </c>
      <c r="AW22" s="24" t="s">
        <v>42</v>
      </c>
      <c r="AX22" s="26" t="s">
        <v>43</v>
      </c>
      <c r="AY22" s="26" t="s">
        <v>59</v>
      </c>
      <c r="AZ22" s="24" t="s">
        <v>44</v>
      </c>
      <c r="BA22" s="24" t="s">
        <v>45</v>
      </c>
      <c r="BB22" s="24" t="s">
        <v>46</v>
      </c>
      <c r="BC22" s="27" t="s">
        <v>25</v>
      </c>
      <c r="BD22" s="24" t="s">
        <v>47</v>
      </c>
      <c r="BE22" s="27" t="s">
        <v>48</v>
      </c>
      <c r="BF22" s="24" t="s">
        <v>47</v>
      </c>
      <c r="BG22" s="27" t="s">
        <v>48</v>
      </c>
      <c r="BH22" s="24" t="s">
        <v>47</v>
      </c>
      <c r="BI22" s="24" t="s">
        <v>48</v>
      </c>
      <c r="BJ22" s="24" t="s">
        <v>47</v>
      </c>
      <c r="BK22" s="24" t="s">
        <v>48</v>
      </c>
      <c r="BL22" s="24" t="s">
        <v>47</v>
      </c>
      <c r="BM22" s="27" t="s">
        <v>48</v>
      </c>
      <c r="BN22" s="24" t="s">
        <v>47</v>
      </c>
      <c r="BO22" s="27" t="s">
        <v>48</v>
      </c>
    </row>
    <row r="23" spans="1:67" s="30" customFormat="1" ht="14.25" hidden="1">
      <c r="A23" s="30" t="s">
        <v>60</v>
      </c>
      <c r="S23" s="75">
        <v>2007</v>
      </c>
      <c r="T23" s="76"/>
      <c r="U23" s="31">
        <f>V23+AD23</f>
        <v>13301379</v>
      </c>
      <c r="V23" s="31">
        <f>W23+Z23+AC23</f>
        <v>12336841</v>
      </c>
      <c r="W23" s="31">
        <f>X23+Y23</f>
        <v>10149873</v>
      </c>
      <c r="X23" s="31">
        <f>SUM(AE23:AL23)</f>
        <v>2056245</v>
      </c>
      <c r="Y23" s="31">
        <f>SUM(AM23:AV23)</f>
        <v>8093628</v>
      </c>
      <c r="Z23" s="31">
        <f>AA23+AB23</f>
        <v>2161407</v>
      </c>
      <c r="AA23" s="31">
        <f>SUM(AW23:AY23)</f>
        <v>1598278</v>
      </c>
      <c r="AB23" s="31">
        <f>SUM(AZ23:BC23)</f>
        <v>563129</v>
      </c>
      <c r="AC23" s="31">
        <v>25561</v>
      </c>
      <c r="AD23" s="31">
        <v>964538</v>
      </c>
      <c r="AE23" s="31">
        <v>51649</v>
      </c>
      <c r="AF23" s="31">
        <v>395089</v>
      </c>
      <c r="AG23" s="31">
        <v>162780</v>
      </c>
      <c r="AH23" s="31">
        <v>375863</v>
      </c>
      <c r="AI23" s="31">
        <v>278479</v>
      </c>
      <c r="AJ23" s="31">
        <v>362502</v>
      </c>
      <c r="AK23" s="31">
        <v>111299</v>
      </c>
      <c r="AL23" s="31">
        <v>318584</v>
      </c>
      <c r="AM23" s="31">
        <v>6714</v>
      </c>
      <c r="AN23" s="31">
        <v>276751</v>
      </c>
      <c r="AO23" s="31">
        <v>208868</v>
      </c>
      <c r="AP23" s="31">
        <v>827933</v>
      </c>
      <c r="AQ23" s="31">
        <v>121901</v>
      </c>
      <c r="AR23" s="31">
        <v>653017</v>
      </c>
      <c r="AS23" s="31">
        <v>330854</v>
      </c>
      <c r="AT23" s="31">
        <v>3601331</v>
      </c>
      <c r="AU23" s="31">
        <v>1847311</v>
      </c>
      <c r="AV23" s="31">
        <v>218948</v>
      </c>
      <c r="AW23" s="31">
        <v>792535</v>
      </c>
      <c r="AX23" s="32">
        <v>394522</v>
      </c>
      <c r="AY23" s="31">
        <v>411221</v>
      </c>
      <c r="AZ23" s="31">
        <v>178904</v>
      </c>
      <c r="BA23" s="31">
        <v>233707</v>
      </c>
      <c r="BB23" s="31">
        <v>103933</v>
      </c>
      <c r="BC23" s="31">
        <v>46585</v>
      </c>
      <c r="BD23" s="31">
        <f aca="true" t="shared" si="0" ref="BD23:BE25">BF23+BN23</f>
        <v>10108043</v>
      </c>
      <c r="BE23" s="31">
        <f t="shared" si="0"/>
        <v>3193336</v>
      </c>
      <c r="BF23" s="31">
        <f aca="true" t="shared" si="1" ref="BF23:BG25">SUM(BH23,BJ23,BL23)</f>
        <v>9730085</v>
      </c>
      <c r="BG23" s="31">
        <f t="shared" si="1"/>
        <v>2606756</v>
      </c>
      <c r="BH23" s="31">
        <v>9102139</v>
      </c>
      <c r="BI23" s="31">
        <v>1047734</v>
      </c>
      <c r="BJ23" s="31">
        <v>605537</v>
      </c>
      <c r="BK23" s="31">
        <v>1555870</v>
      </c>
      <c r="BL23" s="31">
        <v>22409</v>
      </c>
      <c r="BM23" s="31">
        <v>3152</v>
      </c>
      <c r="BN23" s="31">
        <v>377958</v>
      </c>
      <c r="BO23" s="31">
        <v>586580</v>
      </c>
    </row>
    <row r="24" spans="19:67" s="30" customFormat="1" ht="14.25">
      <c r="S24" s="77">
        <v>2008</v>
      </c>
      <c r="T24" s="78"/>
      <c r="U24" s="31">
        <f>V24+AD24</f>
        <v>11434549</v>
      </c>
      <c r="V24" s="31">
        <f>W24+Z24+AC24</f>
        <v>10823994</v>
      </c>
      <c r="W24" s="31">
        <f>X24+Y24</f>
        <v>8049151</v>
      </c>
      <c r="X24" s="31">
        <f>SUM(AE24:AL24)</f>
        <v>1754842</v>
      </c>
      <c r="Y24" s="31">
        <f>SUM(AM24:AV24)</f>
        <v>6294309</v>
      </c>
      <c r="Z24" s="31">
        <f>AA24+AB24</f>
        <v>2734558</v>
      </c>
      <c r="AA24" s="31">
        <f>SUM(AW24:AY24)</f>
        <v>1872946</v>
      </c>
      <c r="AB24" s="31">
        <f>SUM(AZ24:BC24)</f>
        <v>861612</v>
      </c>
      <c r="AC24" s="31">
        <v>40285</v>
      </c>
      <c r="AD24" s="31">
        <v>610555</v>
      </c>
      <c r="AE24" s="31">
        <v>39597</v>
      </c>
      <c r="AF24" s="31">
        <v>345658</v>
      </c>
      <c r="AG24" s="31">
        <v>129957</v>
      </c>
      <c r="AH24" s="31">
        <v>384314</v>
      </c>
      <c r="AI24" s="31">
        <v>273798</v>
      </c>
      <c r="AJ24" s="31">
        <v>254131</v>
      </c>
      <c r="AK24" s="31">
        <v>120534</v>
      </c>
      <c r="AL24" s="31">
        <v>206853</v>
      </c>
      <c r="AM24" s="31">
        <v>5862</v>
      </c>
      <c r="AN24" s="31">
        <v>209200</v>
      </c>
      <c r="AO24" s="31">
        <v>248493</v>
      </c>
      <c r="AP24" s="31">
        <v>806761</v>
      </c>
      <c r="AQ24" s="31">
        <v>137224</v>
      </c>
      <c r="AR24" s="31">
        <v>444690</v>
      </c>
      <c r="AS24" s="31">
        <v>339333</v>
      </c>
      <c r="AT24" s="31">
        <v>2267744</v>
      </c>
      <c r="AU24" s="31">
        <v>1673777</v>
      </c>
      <c r="AV24" s="31">
        <v>161225</v>
      </c>
      <c r="AW24" s="31">
        <v>945831</v>
      </c>
      <c r="AX24" s="32">
        <v>314631</v>
      </c>
      <c r="AY24" s="31">
        <v>612484</v>
      </c>
      <c r="AZ24" s="31">
        <v>269038</v>
      </c>
      <c r="BA24" s="31">
        <v>361732</v>
      </c>
      <c r="BB24" s="31">
        <v>180573</v>
      </c>
      <c r="BC24" s="31">
        <v>50269</v>
      </c>
      <c r="BD24" s="31">
        <f t="shared" si="0"/>
        <v>8129949</v>
      </c>
      <c r="BE24" s="31">
        <f t="shared" si="0"/>
        <v>3304600</v>
      </c>
      <c r="BF24" s="31">
        <f t="shared" si="1"/>
        <v>7921355</v>
      </c>
      <c r="BG24" s="31">
        <f t="shared" si="1"/>
        <v>2902639</v>
      </c>
      <c r="BH24" s="31">
        <v>7068169</v>
      </c>
      <c r="BI24" s="31">
        <v>980982</v>
      </c>
      <c r="BJ24" s="31">
        <v>817275</v>
      </c>
      <c r="BK24" s="31">
        <v>1917283</v>
      </c>
      <c r="BL24" s="31">
        <v>35911</v>
      </c>
      <c r="BM24" s="31">
        <v>4374</v>
      </c>
      <c r="BN24" s="31">
        <v>208594</v>
      </c>
      <c r="BO24" s="31">
        <v>401961</v>
      </c>
    </row>
    <row r="25" spans="19:67" s="30" customFormat="1" ht="14.25">
      <c r="S25" s="77">
        <v>2009</v>
      </c>
      <c r="T25" s="81"/>
      <c r="U25" s="31">
        <f>V25+AD25</f>
        <v>9915098</v>
      </c>
      <c r="V25" s="31">
        <f>W25+Z25+AC25</f>
        <v>9359794</v>
      </c>
      <c r="W25" s="31">
        <f>X25+Y25</f>
        <v>6917329</v>
      </c>
      <c r="X25" s="31">
        <f>SUM(AE25:AL25)</f>
        <v>1082379</v>
      </c>
      <c r="Y25" s="31">
        <f>SUM(AM25:AV25)</f>
        <v>5834950</v>
      </c>
      <c r="Z25" s="31">
        <f>AA25+AB25</f>
        <v>2382874</v>
      </c>
      <c r="AA25" s="31">
        <f>SUM(AW25:AY25)</f>
        <v>1588863</v>
      </c>
      <c r="AB25" s="31">
        <f>SUM(AZ25:BC25)</f>
        <v>794011</v>
      </c>
      <c r="AC25" s="31">
        <v>59591</v>
      </c>
      <c r="AD25" s="31">
        <v>555304</v>
      </c>
      <c r="AE25" s="31">
        <v>17630</v>
      </c>
      <c r="AF25" s="31">
        <v>431458</v>
      </c>
      <c r="AG25" s="31">
        <v>89184</v>
      </c>
      <c r="AH25" s="31">
        <v>122259</v>
      </c>
      <c r="AI25" s="31">
        <v>67313</v>
      </c>
      <c r="AJ25" s="31">
        <v>77236</v>
      </c>
      <c r="AK25" s="31">
        <v>120553</v>
      </c>
      <c r="AL25" s="31">
        <v>156746</v>
      </c>
      <c r="AM25" s="31">
        <v>7372</v>
      </c>
      <c r="AN25" s="31">
        <v>191289</v>
      </c>
      <c r="AO25" s="31">
        <v>354472</v>
      </c>
      <c r="AP25" s="31">
        <v>684441</v>
      </c>
      <c r="AQ25" s="31">
        <v>135977</v>
      </c>
      <c r="AR25" s="31">
        <v>404141</v>
      </c>
      <c r="AS25" s="31">
        <v>306738</v>
      </c>
      <c r="AT25" s="31">
        <v>1942012</v>
      </c>
      <c r="AU25" s="31">
        <v>1664001</v>
      </c>
      <c r="AV25" s="31">
        <v>144507</v>
      </c>
      <c r="AW25" s="31">
        <v>771445</v>
      </c>
      <c r="AX25" s="31">
        <v>300742</v>
      </c>
      <c r="AY25" s="31">
        <v>516676</v>
      </c>
      <c r="AZ25" s="31">
        <v>246360</v>
      </c>
      <c r="BA25" s="31">
        <v>366477</v>
      </c>
      <c r="BB25" s="31">
        <v>131836</v>
      </c>
      <c r="BC25" s="31">
        <v>49338</v>
      </c>
      <c r="BD25" s="31">
        <f t="shared" si="0"/>
        <v>7155657</v>
      </c>
      <c r="BE25" s="31">
        <f t="shared" si="0"/>
        <v>2759441</v>
      </c>
      <c r="BF25" s="31">
        <f t="shared" si="1"/>
        <v>6915332</v>
      </c>
      <c r="BG25" s="31">
        <f t="shared" si="1"/>
        <v>2444462</v>
      </c>
      <c r="BH25" s="31">
        <v>6116507</v>
      </c>
      <c r="BI25" s="31">
        <v>800821</v>
      </c>
      <c r="BJ25" s="31">
        <v>741560</v>
      </c>
      <c r="BK25" s="31">
        <v>1641315</v>
      </c>
      <c r="BL25" s="31">
        <v>57265</v>
      </c>
      <c r="BM25" s="31">
        <v>2326</v>
      </c>
      <c r="BN25" s="31">
        <v>240325</v>
      </c>
      <c r="BO25" s="31">
        <v>314979</v>
      </c>
    </row>
    <row r="26" spans="19:67" s="30" customFormat="1" ht="14.25">
      <c r="S26" s="82">
        <v>2010</v>
      </c>
      <c r="T26" s="83"/>
      <c r="U26" s="33">
        <v>9257365</v>
      </c>
      <c r="V26" s="33">
        <v>8766943</v>
      </c>
      <c r="W26" s="33">
        <v>6695641</v>
      </c>
      <c r="X26" s="33">
        <v>1084988</v>
      </c>
      <c r="Y26" s="33">
        <v>5610653</v>
      </c>
      <c r="Z26" s="33">
        <v>2051596</v>
      </c>
      <c r="AA26" s="33">
        <v>1287603</v>
      </c>
      <c r="AB26" s="33">
        <v>763993</v>
      </c>
      <c r="AC26" s="33">
        <v>19706</v>
      </c>
      <c r="AD26" s="33">
        <v>490422</v>
      </c>
      <c r="AE26" s="33">
        <v>16159</v>
      </c>
      <c r="AF26" s="33">
        <v>286558</v>
      </c>
      <c r="AG26" s="33">
        <v>68200</v>
      </c>
      <c r="AH26" s="33">
        <v>196075</v>
      </c>
      <c r="AI26" s="33">
        <v>84709</v>
      </c>
      <c r="AJ26" s="33">
        <v>151530</v>
      </c>
      <c r="AK26" s="33">
        <v>134150</v>
      </c>
      <c r="AL26" s="33">
        <v>147607</v>
      </c>
      <c r="AM26" s="33">
        <v>22517</v>
      </c>
      <c r="AN26" s="33">
        <v>133888</v>
      </c>
      <c r="AO26" s="33">
        <v>194368</v>
      </c>
      <c r="AP26" s="33">
        <v>662432</v>
      </c>
      <c r="AQ26" s="33">
        <v>126733</v>
      </c>
      <c r="AR26" s="33">
        <v>335074</v>
      </c>
      <c r="AS26" s="33">
        <v>239484</v>
      </c>
      <c r="AT26" s="33">
        <v>1867714</v>
      </c>
      <c r="AU26" s="33">
        <v>1871090</v>
      </c>
      <c r="AV26" s="33">
        <v>157353</v>
      </c>
      <c r="AW26" s="33">
        <v>582820</v>
      </c>
      <c r="AX26" s="33">
        <v>269556</v>
      </c>
      <c r="AY26" s="33">
        <v>435227</v>
      </c>
      <c r="AZ26" s="33">
        <v>226034</v>
      </c>
      <c r="BA26" s="33">
        <v>330070</v>
      </c>
      <c r="BB26" s="33">
        <v>128346</v>
      </c>
      <c r="BC26" s="33">
        <v>79543</v>
      </c>
      <c r="BD26" s="33">
        <v>6914159</v>
      </c>
      <c r="BE26" s="33">
        <v>2343297</v>
      </c>
      <c r="BF26" s="33">
        <v>6651808</v>
      </c>
      <c r="BG26" s="33">
        <v>2115135</v>
      </c>
      <c r="BH26" s="33">
        <v>5962044</v>
      </c>
      <c r="BI26" s="33">
        <v>733600</v>
      </c>
      <c r="BJ26" s="33">
        <v>673739</v>
      </c>
      <c r="BK26" s="33">
        <v>1377854</v>
      </c>
      <c r="BL26" s="33">
        <v>16025</v>
      </c>
      <c r="BM26" s="33">
        <v>3681</v>
      </c>
      <c r="BN26" s="33">
        <v>262351</v>
      </c>
      <c r="BO26" s="33">
        <v>228162</v>
      </c>
    </row>
    <row r="27" spans="1:67" s="30" customFormat="1" ht="14.25" hidden="1">
      <c r="A27" s="30" t="s">
        <v>60</v>
      </c>
      <c r="S27" s="66"/>
      <c r="T27" s="67">
        <v>200907</v>
      </c>
      <c r="U27" s="63">
        <v>592347</v>
      </c>
      <c r="V27" s="63">
        <v>575564</v>
      </c>
      <c r="W27" s="63">
        <v>408990</v>
      </c>
      <c r="X27" s="63">
        <v>130060</v>
      </c>
      <c r="Y27" s="63">
        <v>278930</v>
      </c>
      <c r="Z27" s="63">
        <v>164775</v>
      </c>
      <c r="AA27" s="63">
        <v>105596</v>
      </c>
      <c r="AB27" s="63">
        <v>59179</v>
      </c>
      <c r="AC27" s="63">
        <v>1799</v>
      </c>
      <c r="AD27" s="63">
        <v>16783</v>
      </c>
      <c r="AE27" s="63">
        <v>1000</v>
      </c>
      <c r="AF27" s="63">
        <v>87400</v>
      </c>
      <c r="AG27" s="63">
        <v>6423</v>
      </c>
      <c r="AH27" s="63">
        <v>9860</v>
      </c>
      <c r="AI27" s="63">
        <v>5329</v>
      </c>
      <c r="AJ27" s="63">
        <v>4536</v>
      </c>
      <c r="AK27" s="63">
        <v>8237</v>
      </c>
      <c r="AL27" s="63">
        <v>7275</v>
      </c>
      <c r="AM27" s="63">
        <v>552</v>
      </c>
      <c r="AN27" s="63">
        <v>9011</v>
      </c>
      <c r="AO27" s="63">
        <v>14057</v>
      </c>
      <c r="AP27" s="63">
        <v>24132</v>
      </c>
      <c r="AQ27" s="63">
        <v>3510</v>
      </c>
      <c r="AR27" s="63">
        <v>18734</v>
      </c>
      <c r="AS27" s="63">
        <v>18236</v>
      </c>
      <c r="AT27" s="63">
        <v>81142</v>
      </c>
      <c r="AU27" s="63">
        <v>99296</v>
      </c>
      <c r="AV27" s="63">
        <v>10260</v>
      </c>
      <c r="AW27" s="63">
        <v>55947</v>
      </c>
      <c r="AX27" s="63">
        <v>14067</v>
      </c>
      <c r="AY27" s="63">
        <v>35582</v>
      </c>
      <c r="AZ27" s="63">
        <v>22234</v>
      </c>
      <c r="BA27" s="63">
        <v>23375</v>
      </c>
      <c r="BB27" s="63">
        <v>12103</v>
      </c>
      <c r="BC27" s="63">
        <v>1467</v>
      </c>
      <c r="BD27" s="63">
        <v>430838</v>
      </c>
      <c r="BE27" s="63">
        <v>161509</v>
      </c>
      <c r="BF27" s="63">
        <v>425787</v>
      </c>
      <c r="BG27" s="63">
        <v>149777</v>
      </c>
      <c r="BH27" s="63">
        <v>368201</v>
      </c>
      <c r="BI27" s="63">
        <v>40789</v>
      </c>
      <c r="BJ27" s="63">
        <v>55934</v>
      </c>
      <c r="BK27" s="63">
        <v>108841</v>
      </c>
      <c r="BL27" s="63">
        <v>1652</v>
      </c>
      <c r="BM27" s="63">
        <v>147</v>
      </c>
      <c r="BN27" s="63">
        <v>5051</v>
      </c>
      <c r="BO27" s="63">
        <v>11732</v>
      </c>
    </row>
    <row r="28" spans="1:67" s="30" customFormat="1" ht="14.25" hidden="1">
      <c r="A28" s="30" t="s">
        <v>60</v>
      </c>
      <c r="S28" s="65"/>
      <c r="T28" s="67">
        <v>200908</v>
      </c>
      <c r="U28" s="31">
        <v>624158</v>
      </c>
      <c r="V28" s="31">
        <v>582297</v>
      </c>
      <c r="W28" s="31">
        <v>431123</v>
      </c>
      <c r="X28" s="31">
        <v>99674</v>
      </c>
      <c r="Y28" s="31">
        <v>331449</v>
      </c>
      <c r="Z28" s="31">
        <v>145845</v>
      </c>
      <c r="AA28" s="31">
        <v>94195</v>
      </c>
      <c r="AB28" s="31">
        <v>51650</v>
      </c>
      <c r="AC28" s="31">
        <v>5329</v>
      </c>
      <c r="AD28" s="31">
        <v>41861</v>
      </c>
      <c r="AE28" s="31">
        <v>4397</v>
      </c>
      <c r="AF28" s="31">
        <v>67255</v>
      </c>
      <c r="AG28" s="31">
        <v>2982</v>
      </c>
      <c r="AH28" s="31">
        <v>3614</v>
      </c>
      <c r="AI28" s="31">
        <v>4604</v>
      </c>
      <c r="AJ28" s="31">
        <v>8615</v>
      </c>
      <c r="AK28" s="31">
        <v>3765</v>
      </c>
      <c r="AL28" s="31">
        <v>4442</v>
      </c>
      <c r="AM28" s="31">
        <v>494</v>
      </c>
      <c r="AN28" s="31">
        <v>7707</v>
      </c>
      <c r="AO28" s="31">
        <v>28414</v>
      </c>
      <c r="AP28" s="31">
        <v>49717</v>
      </c>
      <c r="AQ28" s="31">
        <v>3049</v>
      </c>
      <c r="AR28" s="31">
        <v>23338</v>
      </c>
      <c r="AS28" s="31">
        <v>26300</v>
      </c>
      <c r="AT28" s="31">
        <v>96008</v>
      </c>
      <c r="AU28" s="31">
        <v>84052</v>
      </c>
      <c r="AV28" s="31">
        <v>12370</v>
      </c>
      <c r="AW28" s="31">
        <v>66839</v>
      </c>
      <c r="AX28" s="31">
        <v>7900</v>
      </c>
      <c r="AY28" s="31">
        <v>19456</v>
      </c>
      <c r="AZ28" s="31">
        <v>13790</v>
      </c>
      <c r="BA28" s="31">
        <v>27952</v>
      </c>
      <c r="BB28" s="31">
        <v>8659</v>
      </c>
      <c r="BC28" s="31">
        <v>1249</v>
      </c>
      <c r="BD28" s="31">
        <v>444809</v>
      </c>
      <c r="BE28" s="31">
        <v>179349</v>
      </c>
      <c r="BF28" s="31">
        <v>415578</v>
      </c>
      <c r="BG28" s="31">
        <v>166719</v>
      </c>
      <c r="BH28" s="31">
        <v>366302</v>
      </c>
      <c r="BI28" s="31">
        <v>64821</v>
      </c>
      <c r="BJ28" s="31">
        <v>43978</v>
      </c>
      <c r="BK28" s="31">
        <v>101867</v>
      </c>
      <c r="BL28" s="31">
        <v>5298</v>
      </c>
      <c r="BM28" s="31">
        <v>31</v>
      </c>
      <c r="BN28" s="31">
        <v>29231</v>
      </c>
      <c r="BO28" s="31">
        <v>12630</v>
      </c>
    </row>
    <row r="29" spans="1:67" s="30" customFormat="1" ht="14.25" hidden="1">
      <c r="A29" s="30" t="s">
        <v>60</v>
      </c>
      <c r="S29" s="65"/>
      <c r="T29" s="67">
        <v>200909</v>
      </c>
      <c r="U29" s="31">
        <v>1414113</v>
      </c>
      <c r="V29" s="31">
        <v>1376474</v>
      </c>
      <c r="W29" s="31">
        <v>1085585</v>
      </c>
      <c r="X29" s="31">
        <v>104009</v>
      </c>
      <c r="Y29" s="31">
        <v>981576</v>
      </c>
      <c r="Z29" s="31">
        <v>264557</v>
      </c>
      <c r="AA29" s="31">
        <v>176366</v>
      </c>
      <c r="AB29" s="31">
        <v>88191</v>
      </c>
      <c r="AC29" s="31">
        <v>26332</v>
      </c>
      <c r="AD29" s="31">
        <v>37639</v>
      </c>
      <c r="AE29" s="31">
        <v>1149</v>
      </c>
      <c r="AF29" s="31">
        <v>31413</v>
      </c>
      <c r="AG29" s="31">
        <v>12665</v>
      </c>
      <c r="AH29" s="31">
        <v>13027</v>
      </c>
      <c r="AI29" s="31">
        <v>5016</v>
      </c>
      <c r="AJ29" s="31">
        <v>3000</v>
      </c>
      <c r="AK29" s="31">
        <v>13053</v>
      </c>
      <c r="AL29" s="31">
        <v>24686</v>
      </c>
      <c r="AM29" s="31">
        <v>1904</v>
      </c>
      <c r="AN29" s="31">
        <v>51161</v>
      </c>
      <c r="AO29" s="31">
        <v>58240</v>
      </c>
      <c r="AP29" s="31">
        <v>52362</v>
      </c>
      <c r="AQ29" s="31">
        <v>17658</v>
      </c>
      <c r="AR29" s="31">
        <v>57957</v>
      </c>
      <c r="AS29" s="31">
        <v>22660</v>
      </c>
      <c r="AT29" s="31">
        <v>419911</v>
      </c>
      <c r="AU29" s="31">
        <v>287025</v>
      </c>
      <c r="AV29" s="31">
        <v>12698</v>
      </c>
      <c r="AW29" s="31">
        <v>75450</v>
      </c>
      <c r="AX29" s="31">
        <v>30364</v>
      </c>
      <c r="AY29" s="31">
        <v>70552</v>
      </c>
      <c r="AZ29" s="31">
        <v>35303</v>
      </c>
      <c r="BA29" s="31">
        <v>39320</v>
      </c>
      <c r="BB29" s="31">
        <v>12037</v>
      </c>
      <c r="BC29" s="31">
        <v>1531</v>
      </c>
      <c r="BD29" s="31">
        <v>1098711</v>
      </c>
      <c r="BE29" s="31">
        <v>315402</v>
      </c>
      <c r="BF29" s="31">
        <v>1106734</v>
      </c>
      <c r="BG29" s="31">
        <v>269740</v>
      </c>
      <c r="BH29" s="31">
        <v>994568</v>
      </c>
      <c r="BI29" s="31">
        <v>91017</v>
      </c>
      <c r="BJ29" s="31">
        <v>87017</v>
      </c>
      <c r="BK29" s="31">
        <v>177540</v>
      </c>
      <c r="BL29" s="31">
        <v>25149</v>
      </c>
      <c r="BM29" s="31">
        <v>1183</v>
      </c>
      <c r="BN29" s="31">
        <v>-8023</v>
      </c>
      <c r="BO29" s="31">
        <v>45662</v>
      </c>
    </row>
    <row r="30" spans="1:67" s="30" customFormat="1" ht="14.25" hidden="1">
      <c r="A30" s="30" t="s">
        <v>60</v>
      </c>
      <c r="S30" s="65"/>
      <c r="T30" s="67">
        <v>200910</v>
      </c>
      <c r="U30" s="31">
        <v>604693</v>
      </c>
      <c r="V30" s="31">
        <v>578576</v>
      </c>
      <c r="W30" s="31">
        <v>371957</v>
      </c>
      <c r="X30" s="31">
        <v>56656</v>
      </c>
      <c r="Y30" s="31">
        <v>315301</v>
      </c>
      <c r="Z30" s="31">
        <v>205869</v>
      </c>
      <c r="AA30" s="31">
        <v>129806</v>
      </c>
      <c r="AB30" s="31">
        <v>76063</v>
      </c>
      <c r="AC30" s="31">
        <v>750</v>
      </c>
      <c r="AD30" s="31">
        <v>26117</v>
      </c>
      <c r="AE30" s="31">
        <v>391</v>
      </c>
      <c r="AF30" s="31">
        <v>25679</v>
      </c>
      <c r="AG30" s="31">
        <v>3333</v>
      </c>
      <c r="AH30" s="31">
        <v>9663</v>
      </c>
      <c r="AI30" s="31">
        <v>3407</v>
      </c>
      <c r="AJ30" s="31">
        <v>3108</v>
      </c>
      <c r="AK30" s="31">
        <v>5068</v>
      </c>
      <c r="AL30" s="31">
        <v>6007</v>
      </c>
      <c r="AM30" s="31">
        <v>626</v>
      </c>
      <c r="AN30" s="31">
        <v>11460</v>
      </c>
      <c r="AO30" s="31">
        <v>25196</v>
      </c>
      <c r="AP30" s="31">
        <v>30032</v>
      </c>
      <c r="AQ30" s="31">
        <v>7119</v>
      </c>
      <c r="AR30" s="31">
        <v>37920</v>
      </c>
      <c r="AS30" s="31">
        <v>37944</v>
      </c>
      <c r="AT30" s="31">
        <v>67660</v>
      </c>
      <c r="AU30" s="31">
        <v>83951</v>
      </c>
      <c r="AV30" s="31">
        <v>13393</v>
      </c>
      <c r="AW30" s="31">
        <v>52231</v>
      </c>
      <c r="AX30" s="31">
        <v>48653</v>
      </c>
      <c r="AY30" s="31">
        <v>28922</v>
      </c>
      <c r="AZ30" s="31">
        <v>24322</v>
      </c>
      <c r="BA30" s="31">
        <v>37116</v>
      </c>
      <c r="BB30" s="31">
        <v>12337</v>
      </c>
      <c r="BC30" s="31">
        <v>2288</v>
      </c>
      <c r="BD30" s="31">
        <v>389820</v>
      </c>
      <c r="BE30" s="31">
        <v>214873</v>
      </c>
      <c r="BF30" s="31">
        <v>375140</v>
      </c>
      <c r="BG30" s="31">
        <v>203436</v>
      </c>
      <c r="BH30" s="31">
        <v>315354</v>
      </c>
      <c r="BI30" s="31">
        <v>56603</v>
      </c>
      <c r="BJ30" s="31">
        <v>59368</v>
      </c>
      <c r="BK30" s="31">
        <v>146501</v>
      </c>
      <c r="BL30" s="31">
        <v>418</v>
      </c>
      <c r="BM30" s="31">
        <v>332</v>
      </c>
      <c r="BN30" s="31">
        <v>14680</v>
      </c>
      <c r="BO30" s="31">
        <v>11437</v>
      </c>
    </row>
    <row r="31" spans="1:67" s="30" customFormat="1" ht="14.25" hidden="1">
      <c r="A31" s="30" t="s">
        <v>60</v>
      </c>
      <c r="S31" s="65"/>
      <c r="T31" s="67">
        <v>200911</v>
      </c>
      <c r="U31" s="31">
        <v>593175</v>
      </c>
      <c r="V31" s="31">
        <v>556808</v>
      </c>
      <c r="W31" s="31">
        <v>399663</v>
      </c>
      <c r="X31" s="31">
        <v>51859</v>
      </c>
      <c r="Y31" s="31">
        <v>347804</v>
      </c>
      <c r="Z31" s="31">
        <v>140243</v>
      </c>
      <c r="AA31" s="31">
        <v>93694</v>
      </c>
      <c r="AB31" s="31">
        <v>46549</v>
      </c>
      <c r="AC31" s="31">
        <v>16902</v>
      </c>
      <c r="AD31" s="31">
        <v>36367</v>
      </c>
      <c r="AE31" s="31">
        <v>3475</v>
      </c>
      <c r="AF31" s="31">
        <v>13776</v>
      </c>
      <c r="AG31" s="31">
        <v>5114</v>
      </c>
      <c r="AH31" s="31">
        <v>3488</v>
      </c>
      <c r="AI31" s="31">
        <v>3417</v>
      </c>
      <c r="AJ31" s="31">
        <v>4719</v>
      </c>
      <c r="AK31" s="31">
        <v>9146</v>
      </c>
      <c r="AL31" s="31">
        <v>8724</v>
      </c>
      <c r="AM31" s="31">
        <v>151</v>
      </c>
      <c r="AN31" s="31">
        <v>9017</v>
      </c>
      <c r="AO31" s="31">
        <v>30796</v>
      </c>
      <c r="AP31" s="31">
        <v>38456</v>
      </c>
      <c r="AQ31" s="31">
        <v>5634</v>
      </c>
      <c r="AR31" s="31">
        <v>25796</v>
      </c>
      <c r="AS31" s="31">
        <v>60202</v>
      </c>
      <c r="AT31" s="31">
        <v>95138</v>
      </c>
      <c r="AU31" s="31">
        <v>74163</v>
      </c>
      <c r="AV31" s="31">
        <v>8451</v>
      </c>
      <c r="AW31" s="31">
        <v>28102</v>
      </c>
      <c r="AX31" s="31">
        <v>23270</v>
      </c>
      <c r="AY31" s="31">
        <v>42322</v>
      </c>
      <c r="AZ31" s="31">
        <v>14941</v>
      </c>
      <c r="BA31" s="31">
        <v>20732</v>
      </c>
      <c r="BB31" s="31">
        <v>9934</v>
      </c>
      <c r="BC31" s="31">
        <v>942</v>
      </c>
      <c r="BD31" s="31">
        <v>404007</v>
      </c>
      <c r="BE31" s="31">
        <v>189168</v>
      </c>
      <c r="BF31" s="31">
        <v>394883</v>
      </c>
      <c r="BG31" s="31">
        <v>161925</v>
      </c>
      <c r="BH31" s="31">
        <v>347504</v>
      </c>
      <c r="BI31" s="31">
        <v>52159</v>
      </c>
      <c r="BJ31" s="31">
        <v>30580</v>
      </c>
      <c r="BK31" s="31">
        <v>109663</v>
      </c>
      <c r="BL31" s="31">
        <v>16799</v>
      </c>
      <c r="BM31" s="31">
        <v>103</v>
      </c>
      <c r="BN31" s="31">
        <v>9124</v>
      </c>
      <c r="BO31" s="31">
        <v>27243</v>
      </c>
    </row>
    <row r="32" spans="1:67" s="30" customFormat="1" ht="14.25" hidden="1">
      <c r="A32" s="30" t="s">
        <v>60</v>
      </c>
      <c r="S32" s="65"/>
      <c r="T32" s="67">
        <v>200912</v>
      </c>
      <c r="U32" s="31">
        <v>837845</v>
      </c>
      <c r="V32" s="31">
        <v>768254</v>
      </c>
      <c r="W32" s="31">
        <v>597261</v>
      </c>
      <c r="X32" s="31">
        <v>115610</v>
      </c>
      <c r="Y32" s="31">
        <v>481651</v>
      </c>
      <c r="Z32" s="31">
        <v>170688</v>
      </c>
      <c r="AA32" s="31">
        <v>97974</v>
      </c>
      <c r="AB32" s="31">
        <v>72714</v>
      </c>
      <c r="AC32" s="31">
        <v>305</v>
      </c>
      <c r="AD32" s="31">
        <v>69591</v>
      </c>
      <c r="AE32" s="31">
        <v>814</v>
      </c>
      <c r="AF32" s="31">
        <v>32384</v>
      </c>
      <c r="AG32" s="31">
        <v>5774</v>
      </c>
      <c r="AH32" s="31">
        <v>8451</v>
      </c>
      <c r="AI32" s="31">
        <v>9492</v>
      </c>
      <c r="AJ32" s="31">
        <v>18608</v>
      </c>
      <c r="AK32" s="31">
        <v>9666</v>
      </c>
      <c r="AL32" s="31">
        <v>30421</v>
      </c>
      <c r="AM32" s="31">
        <v>494</v>
      </c>
      <c r="AN32" s="31">
        <v>12064</v>
      </c>
      <c r="AO32" s="31">
        <v>30739</v>
      </c>
      <c r="AP32" s="31">
        <v>84752</v>
      </c>
      <c r="AQ32" s="31">
        <v>4155</v>
      </c>
      <c r="AR32" s="31">
        <v>27406</v>
      </c>
      <c r="AS32" s="31">
        <v>23432</v>
      </c>
      <c r="AT32" s="31">
        <v>132587</v>
      </c>
      <c r="AU32" s="31">
        <v>156530</v>
      </c>
      <c r="AV32" s="31">
        <v>9492</v>
      </c>
      <c r="AW32" s="31">
        <v>31469</v>
      </c>
      <c r="AX32" s="31">
        <v>24827</v>
      </c>
      <c r="AY32" s="31">
        <v>41678</v>
      </c>
      <c r="AZ32" s="31">
        <v>29497</v>
      </c>
      <c r="BA32" s="31">
        <v>30605</v>
      </c>
      <c r="BB32" s="31">
        <v>7191</v>
      </c>
      <c r="BC32" s="31">
        <v>5421</v>
      </c>
      <c r="BD32" s="31">
        <v>615995</v>
      </c>
      <c r="BE32" s="31">
        <v>221850</v>
      </c>
      <c r="BF32" s="31">
        <v>589176</v>
      </c>
      <c r="BG32" s="31">
        <v>179078</v>
      </c>
      <c r="BH32" s="31">
        <v>544308</v>
      </c>
      <c r="BI32" s="31">
        <v>52953</v>
      </c>
      <c r="BJ32" s="31">
        <v>44722</v>
      </c>
      <c r="BK32" s="31">
        <v>125966</v>
      </c>
      <c r="BL32" s="31">
        <v>146</v>
      </c>
      <c r="BM32" s="31">
        <v>159</v>
      </c>
      <c r="BN32" s="31">
        <v>26819</v>
      </c>
      <c r="BO32" s="31">
        <v>42772</v>
      </c>
    </row>
    <row r="33" spans="1:67" s="30" customFormat="1" ht="14.25" hidden="1">
      <c r="A33" s="30" t="s">
        <v>60</v>
      </c>
      <c r="S33" s="65"/>
      <c r="T33" s="67">
        <v>201001</v>
      </c>
      <c r="U33" s="31">
        <v>616158</v>
      </c>
      <c r="V33" s="31">
        <v>580364</v>
      </c>
      <c r="W33" s="31">
        <v>419404</v>
      </c>
      <c r="X33" s="31">
        <v>47501</v>
      </c>
      <c r="Y33" s="31">
        <v>371903</v>
      </c>
      <c r="Z33" s="31">
        <v>160812</v>
      </c>
      <c r="AA33" s="31">
        <v>114710</v>
      </c>
      <c r="AB33" s="31">
        <v>46102</v>
      </c>
      <c r="AC33" s="31">
        <v>148</v>
      </c>
      <c r="AD33" s="31">
        <v>35794</v>
      </c>
      <c r="AE33" s="31">
        <v>445</v>
      </c>
      <c r="AF33" s="31">
        <v>15146</v>
      </c>
      <c r="AG33" s="31">
        <v>4115</v>
      </c>
      <c r="AH33" s="31">
        <v>9287</v>
      </c>
      <c r="AI33" s="31">
        <v>2885</v>
      </c>
      <c r="AJ33" s="31">
        <v>2341</v>
      </c>
      <c r="AK33" s="31">
        <v>7538</v>
      </c>
      <c r="AL33" s="31">
        <v>5744</v>
      </c>
      <c r="AM33" s="31">
        <v>507</v>
      </c>
      <c r="AN33" s="31">
        <v>15268</v>
      </c>
      <c r="AO33" s="31">
        <v>17028</v>
      </c>
      <c r="AP33" s="31">
        <v>37231</v>
      </c>
      <c r="AQ33" s="31">
        <v>59502</v>
      </c>
      <c r="AR33" s="31">
        <v>18956</v>
      </c>
      <c r="AS33" s="31">
        <v>23338</v>
      </c>
      <c r="AT33" s="31">
        <v>112063</v>
      </c>
      <c r="AU33" s="31">
        <v>79546</v>
      </c>
      <c r="AV33" s="31">
        <v>8464</v>
      </c>
      <c r="AW33" s="31">
        <v>29498</v>
      </c>
      <c r="AX33" s="31">
        <v>24398</v>
      </c>
      <c r="AY33" s="31">
        <v>60814</v>
      </c>
      <c r="AZ33" s="31">
        <v>14938</v>
      </c>
      <c r="BA33" s="31">
        <v>23507</v>
      </c>
      <c r="BB33" s="31">
        <v>6415</v>
      </c>
      <c r="BC33" s="31">
        <v>1242</v>
      </c>
      <c r="BD33" s="31">
        <v>451526</v>
      </c>
      <c r="BE33" s="31">
        <v>164632</v>
      </c>
      <c r="BF33" s="31">
        <v>438776</v>
      </c>
      <c r="BG33" s="31">
        <v>141588</v>
      </c>
      <c r="BH33" s="31">
        <v>377324</v>
      </c>
      <c r="BI33" s="31">
        <v>42079</v>
      </c>
      <c r="BJ33" s="31">
        <v>61358</v>
      </c>
      <c r="BK33" s="31">
        <v>99455</v>
      </c>
      <c r="BL33" s="31">
        <v>94</v>
      </c>
      <c r="BM33" s="31">
        <v>54</v>
      </c>
      <c r="BN33" s="31">
        <v>12750</v>
      </c>
      <c r="BO33" s="31">
        <v>23044</v>
      </c>
    </row>
    <row r="34" spans="1:67" s="30" customFormat="1" ht="14.25" hidden="1">
      <c r="A34" s="30" t="s">
        <v>60</v>
      </c>
      <c r="S34" s="65"/>
      <c r="T34" s="67">
        <v>201002</v>
      </c>
      <c r="U34" s="31">
        <v>731271</v>
      </c>
      <c r="V34" s="31">
        <v>738648</v>
      </c>
      <c r="W34" s="31">
        <v>508167</v>
      </c>
      <c r="X34" s="31">
        <v>80802</v>
      </c>
      <c r="Y34" s="31">
        <v>427365</v>
      </c>
      <c r="Z34" s="31">
        <v>228244</v>
      </c>
      <c r="AA34" s="31">
        <v>165198</v>
      </c>
      <c r="AB34" s="31">
        <v>63046</v>
      </c>
      <c r="AC34" s="31">
        <v>2237</v>
      </c>
      <c r="AD34" s="31">
        <v>-7377</v>
      </c>
      <c r="AE34" s="31">
        <v>-463</v>
      </c>
      <c r="AF34" s="31">
        <v>27262</v>
      </c>
      <c r="AG34" s="31">
        <v>3671</v>
      </c>
      <c r="AH34" s="31">
        <v>9307</v>
      </c>
      <c r="AI34" s="31">
        <v>6983</v>
      </c>
      <c r="AJ34" s="31">
        <v>9114</v>
      </c>
      <c r="AK34" s="31">
        <v>13785</v>
      </c>
      <c r="AL34" s="31">
        <v>11143</v>
      </c>
      <c r="AM34" s="31">
        <v>1683</v>
      </c>
      <c r="AN34" s="31">
        <v>8789</v>
      </c>
      <c r="AO34" s="31">
        <v>31321</v>
      </c>
      <c r="AP34" s="31">
        <v>74510</v>
      </c>
      <c r="AQ34" s="31">
        <v>3120</v>
      </c>
      <c r="AR34" s="31">
        <v>50151</v>
      </c>
      <c r="AS34" s="31">
        <v>17033</v>
      </c>
      <c r="AT34" s="31">
        <v>123953</v>
      </c>
      <c r="AU34" s="31">
        <v>108021</v>
      </c>
      <c r="AV34" s="31">
        <v>8784</v>
      </c>
      <c r="AW34" s="31">
        <v>96768</v>
      </c>
      <c r="AX34" s="31">
        <v>19348</v>
      </c>
      <c r="AY34" s="31">
        <v>49082</v>
      </c>
      <c r="AZ34" s="31">
        <v>13375</v>
      </c>
      <c r="BA34" s="31">
        <v>22615</v>
      </c>
      <c r="BB34" s="31">
        <v>12836</v>
      </c>
      <c r="BC34" s="31">
        <v>14220</v>
      </c>
      <c r="BD34" s="31">
        <v>514050</v>
      </c>
      <c r="BE34" s="31">
        <v>217221</v>
      </c>
      <c r="BF34" s="31">
        <v>507201</v>
      </c>
      <c r="BG34" s="31">
        <v>231447</v>
      </c>
      <c r="BH34" s="31">
        <v>434984</v>
      </c>
      <c r="BI34" s="31">
        <v>73183</v>
      </c>
      <c r="BJ34" s="31">
        <v>70140</v>
      </c>
      <c r="BK34" s="31">
        <v>158104</v>
      </c>
      <c r="BL34" s="31">
        <v>2077</v>
      </c>
      <c r="BM34" s="31">
        <v>160</v>
      </c>
      <c r="BN34" s="31">
        <v>6849</v>
      </c>
      <c r="BO34" s="31">
        <v>-14226</v>
      </c>
    </row>
    <row r="35" spans="1:67" s="30" customFormat="1" ht="14.25" hidden="1">
      <c r="A35" s="30" t="s">
        <v>60</v>
      </c>
      <c r="S35" s="65"/>
      <c r="T35" s="67">
        <v>201003</v>
      </c>
      <c r="U35" s="31">
        <v>2208791</v>
      </c>
      <c r="V35" s="31">
        <v>2034257</v>
      </c>
      <c r="W35" s="31">
        <v>1490331</v>
      </c>
      <c r="X35" s="31">
        <v>158118</v>
      </c>
      <c r="Y35" s="31">
        <v>1332213</v>
      </c>
      <c r="Z35" s="31">
        <v>544786</v>
      </c>
      <c r="AA35" s="31">
        <v>390239</v>
      </c>
      <c r="AB35" s="31">
        <v>154547</v>
      </c>
      <c r="AC35" s="31">
        <v>-860</v>
      </c>
      <c r="AD35" s="31">
        <v>174534</v>
      </c>
      <c r="AE35" s="31">
        <v>2352</v>
      </c>
      <c r="AF35" s="31">
        <v>47371</v>
      </c>
      <c r="AG35" s="31">
        <v>15916</v>
      </c>
      <c r="AH35" s="31">
        <v>25784</v>
      </c>
      <c r="AI35" s="31">
        <v>8640</v>
      </c>
      <c r="AJ35" s="31">
        <v>8737</v>
      </c>
      <c r="AK35" s="31">
        <v>22562</v>
      </c>
      <c r="AL35" s="31">
        <v>26756</v>
      </c>
      <c r="AM35" s="31">
        <v>338</v>
      </c>
      <c r="AN35" s="31">
        <v>37284</v>
      </c>
      <c r="AO35" s="31">
        <v>62373</v>
      </c>
      <c r="AP35" s="31">
        <v>144034</v>
      </c>
      <c r="AQ35" s="31">
        <v>16019</v>
      </c>
      <c r="AR35" s="31">
        <v>56424</v>
      </c>
      <c r="AS35" s="31">
        <v>46048</v>
      </c>
      <c r="AT35" s="31">
        <v>538787</v>
      </c>
      <c r="AU35" s="31">
        <v>402286</v>
      </c>
      <c r="AV35" s="31">
        <v>28620</v>
      </c>
      <c r="AW35" s="31">
        <v>239327</v>
      </c>
      <c r="AX35" s="31">
        <v>58709</v>
      </c>
      <c r="AY35" s="31">
        <v>92203</v>
      </c>
      <c r="AZ35" s="31">
        <v>44944</v>
      </c>
      <c r="BA35" s="31">
        <v>68396</v>
      </c>
      <c r="BB35" s="31">
        <v>28356</v>
      </c>
      <c r="BC35" s="31">
        <v>12851</v>
      </c>
      <c r="BD35" s="31">
        <v>1575850</v>
      </c>
      <c r="BE35" s="31">
        <v>632941</v>
      </c>
      <c r="BF35" s="31">
        <v>1521487</v>
      </c>
      <c r="BG35" s="31">
        <v>512770</v>
      </c>
      <c r="BH35" s="31">
        <v>1346436</v>
      </c>
      <c r="BI35" s="31">
        <v>143895</v>
      </c>
      <c r="BJ35" s="31">
        <v>175506</v>
      </c>
      <c r="BK35" s="31">
        <v>369280</v>
      </c>
      <c r="BL35" s="31">
        <v>-455</v>
      </c>
      <c r="BM35" s="31">
        <v>-405</v>
      </c>
      <c r="BN35" s="31">
        <v>54363</v>
      </c>
      <c r="BO35" s="31">
        <v>120171</v>
      </c>
    </row>
    <row r="36" spans="1:67" s="30" customFormat="1" ht="14.25" hidden="1">
      <c r="A36" s="30" t="s">
        <v>60</v>
      </c>
      <c r="S36" s="65"/>
      <c r="T36" s="67">
        <v>201004</v>
      </c>
      <c r="U36" s="31">
        <v>339344</v>
      </c>
      <c r="V36" s="31">
        <v>320736</v>
      </c>
      <c r="W36" s="31">
        <v>251845</v>
      </c>
      <c r="X36" s="31">
        <v>55657</v>
      </c>
      <c r="Y36" s="31">
        <v>196188</v>
      </c>
      <c r="Z36" s="31">
        <v>67762</v>
      </c>
      <c r="AA36" s="31">
        <v>39206</v>
      </c>
      <c r="AB36" s="31">
        <v>28556</v>
      </c>
      <c r="AC36" s="31">
        <v>1129</v>
      </c>
      <c r="AD36" s="31">
        <v>18608</v>
      </c>
      <c r="AE36" s="31">
        <v>608</v>
      </c>
      <c r="AF36" s="31">
        <v>11436</v>
      </c>
      <c r="AG36" s="31">
        <v>10327</v>
      </c>
      <c r="AH36" s="31">
        <v>8001</v>
      </c>
      <c r="AI36" s="31">
        <v>3464</v>
      </c>
      <c r="AJ36" s="31">
        <v>6304</v>
      </c>
      <c r="AK36" s="31">
        <v>6925</v>
      </c>
      <c r="AL36" s="31">
        <v>8592</v>
      </c>
      <c r="AM36" s="31">
        <v>83</v>
      </c>
      <c r="AN36" s="31">
        <v>6053</v>
      </c>
      <c r="AO36" s="31">
        <v>9719</v>
      </c>
      <c r="AP36" s="31">
        <v>17140</v>
      </c>
      <c r="AQ36" s="31">
        <v>5036</v>
      </c>
      <c r="AR36" s="31">
        <v>24481</v>
      </c>
      <c r="AS36" s="31">
        <v>9304</v>
      </c>
      <c r="AT36" s="31">
        <v>52458</v>
      </c>
      <c r="AU36" s="31">
        <v>63972</v>
      </c>
      <c r="AV36" s="31">
        <v>7942</v>
      </c>
      <c r="AW36" s="31">
        <v>12825</v>
      </c>
      <c r="AX36" s="31">
        <v>9234</v>
      </c>
      <c r="AY36" s="31">
        <v>17147</v>
      </c>
      <c r="AZ36" s="31">
        <v>7380</v>
      </c>
      <c r="BA36" s="31">
        <v>11655</v>
      </c>
      <c r="BB36" s="31">
        <v>6101</v>
      </c>
      <c r="BC36" s="31">
        <v>3420</v>
      </c>
      <c r="BD36" s="31">
        <v>232574</v>
      </c>
      <c r="BE36" s="31">
        <v>106770</v>
      </c>
      <c r="BF36" s="31">
        <v>230906</v>
      </c>
      <c r="BG36" s="31">
        <v>89830</v>
      </c>
      <c r="BH36" s="31">
        <v>214954</v>
      </c>
      <c r="BI36" s="31">
        <v>36891</v>
      </c>
      <c r="BJ36" s="31">
        <v>15799</v>
      </c>
      <c r="BK36" s="31">
        <v>51963</v>
      </c>
      <c r="BL36" s="31">
        <v>153</v>
      </c>
      <c r="BM36" s="31">
        <v>976</v>
      </c>
      <c r="BN36" s="31">
        <v>1668</v>
      </c>
      <c r="BO36" s="31">
        <v>16940</v>
      </c>
    </row>
    <row r="37" spans="1:67" s="30" customFormat="1" ht="14.25" hidden="1">
      <c r="A37" s="30" t="s">
        <v>60</v>
      </c>
      <c r="S37" s="65"/>
      <c r="T37" s="67">
        <v>201005</v>
      </c>
      <c r="U37" s="31">
        <v>429993</v>
      </c>
      <c r="V37" s="31">
        <v>385400</v>
      </c>
      <c r="W37" s="31">
        <v>331341</v>
      </c>
      <c r="X37" s="31">
        <v>58081</v>
      </c>
      <c r="Y37" s="31">
        <v>273260</v>
      </c>
      <c r="Z37" s="31">
        <v>52538</v>
      </c>
      <c r="AA37" s="31">
        <v>26429</v>
      </c>
      <c r="AB37" s="31">
        <v>26109</v>
      </c>
      <c r="AC37" s="31">
        <v>1521</v>
      </c>
      <c r="AD37" s="31">
        <v>44593</v>
      </c>
      <c r="AE37" s="31">
        <v>1201</v>
      </c>
      <c r="AF37" s="31">
        <v>19868</v>
      </c>
      <c r="AG37" s="31">
        <v>4315</v>
      </c>
      <c r="AH37" s="31">
        <v>11425</v>
      </c>
      <c r="AI37" s="31">
        <v>3888</v>
      </c>
      <c r="AJ37" s="31">
        <v>3076</v>
      </c>
      <c r="AK37" s="31">
        <v>7147</v>
      </c>
      <c r="AL37" s="31">
        <v>7161</v>
      </c>
      <c r="AM37" s="31">
        <v>308</v>
      </c>
      <c r="AN37" s="31">
        <v>8819</v>
      </c>
      <c r="AO37" s="31">
        <v>17012</v>
      </c>
      <c r="AP37" s="31">
        <v>42047</v>
      </c>
      <c r="AQ37" s="31">
        <v>4745</v>
      </c>
      <c r="AR37" s="31">
        <v>20406</v>
      </c>
      <c r="AS37" s="31">
        <v>9994</v>
      </c>
      <c r="AT37" s="31">
        <v>72823</v>
      </c>
      <c r="AU37" s="31">
        <v>84757</v>
      </c>
      <c r="AV37" s="31">
        <v>12349</v>
      </c>
      <c r="AW37" s="31">
        <v>12480</v>
      </c>
      <c r="AX37" s="31">
        <v>6767</v>
      </c>
      <c r="AY37" s="31">
        <v>7182</v>
      </c>
      <c r="AZ37" s="31">
        <v>6656</v>
      </c>
      <c r="BA37" s="31">
        <v>15879</v>
      </c>
      <c r="BB37" s="31">
        <v>2483</v>
      </c>
      <c r="BC37" s="31">
        <v>1091</v>
      </c>
      <c r="BD37" s="31">
        <v>336335</v>
      </c>
      <c r="BE37" s="31">
        <v>93658</v>
      </c>
      <c r="BF37" s="31">
        <v>292757</v>
      </c>
      <c r="BG37" s="31">
        <v>92643</v>
      </c>
      <c r="BH37" s="31">
        <v>268239</v>
      </c>
      <c r="BI37" s="31">
        <v>63102</v>
      </c>
      <c r="BJ37" s="31">
        <v>23029</v>
      </c>
      <c r="BK37" s="31">
        <v>29509</v>
      </c>
      <c r="BL37" s="31">
        <v>1489</v>
      </c>
      <c r="BM37" s="31">
        <v>32</v>
      </c>
      <c r="BN37" s="31">
        <v>43578</v>
      </c>
      <c r="BO37" s="31">
        <v>1015</v>
      </c>
    </row>
    <row r="38" spans="1:67" s="30" customFormat="1" ht="14.25" hidden="1">
      <c r="A38" s="30" t="s">
        <v>60</v>
      </c>
      <c r="S38" s="65"/>
      <c r="T38" s="67">
        <v>201006</v>
      </c>
      <c r="U38" s="31">
        <v>723218</v>
      </c>
      <c r="V38" s="31">
        <v>701780</v>
      </c>
      <c r="W38" s="31">
        <v>529515</v>
      </c>
      <c r="X38" s="31">
        <v>78173</v>
      </c>
      <c r="Y38" s="31">
        <v>451342</v>
      </c>
      <c r="Z38" s="31">
        <v>167883</v>
      </c>
      <c r="AA38" s="31">
        <v>89811</v>
      </c>
      <c r="AB38" s="31">
        <v>78072</v>
      </c>
      <c r="AC38" s="31">
        <v>4382</v>
      </c>
      <c r="AD38" s="31">
        <v>21438</v>
      </c>
      <c r="AE38" s="31">
        <v>2745</v>
      </c>
      <c r="AF38" s="31">
        <v>16672</v>
      </c>
      <c r="AG38" s="31">
        <v>9997</v>
      </c>
      <c r="AH38" s="31">
        <v>10724</v>
      </c>
      <c r="AI38" s="31">
        <v>9819</v>
      </c>
      <c r="AJ38" s="31">
        <v>6029</v>
      </c>
      <c r="AK38" s="31">
        <v>12632</v>
      </c>
      <c r="AL38" s="31">
        <v>9555</v>
      </c>
      <c r="AM38" s="31">
        <v>2192</v>
      </c>
      <c r="AN38" s="31">
        <v>12173</v>
      </c>
      <c r="AO38" s="31">
        <v>30170</v>
      </c>
      <c r="AP38" s="31">
        <v>49177</v>
      </c>
      <c r="AQ38" s="31">
        <v>8578</v>
      </c>
      <c r="AR38" s="31">
        <v>23691</v>
      </c>
      <c r="AS38" s="31">
        <v>24352</v>
      </c>
      <c r="AT38" s="31">
        <v>193454</v>
      </c>
      <c r="AU38" s="31">
        <v>92634</v>
      </c>
      <c r="AV38" s="31">
        <v>14921</v>
      </c>
      <c r="AW38" s="31">
        <v>52730</v>
      </c>
      <c r="AX38" s="31">
        <v>15694</v>
      </c>
      <c r="AY38" s="31">
        <v>21387</v>
      </c>
      <c r="AZ38" s="31">
        <v>14953</v>
      </c>
      <c r="BA38" s="31">
        <v>38979</v>
      </c>
      <c r="BB38" s="31">
        <v>10168</v>
      </c>
      <c r="BC38" s="31">
        <v>13972</v>
      </c>
      <c r="BD38" s="31">
        <v>541065</v>
      </c>
      <c r="BE38" s="31">
        <v>182153</v>
      </c>
      <c r="BF38" s="31">
        <v>514391</v>
      </c>
      <c r="BG38" s="31">
        <v>187389</v>
      </c>
      <c r="BH38" s="31">
        <v>444324</v>
      </c>
      <c r="BI38" s="31">
        <v>85191</v>
      </c>
      <c r="BJ38" s="31">
        <v>65792</v>
      </c>
      <c r="BK38" s="31">
        <v>102091</v>
      </c>
      <c r="BL38" s="31">
        <v>4275</v>
      </c>
      <c r="BM38" s="31">
        <v>107</v>
      </c>
      <c r="BN38" s="31">
        <v>26674</v>
      </c>
      <c r="BO38" s="31">
        <v>-5236</v>
      </c>
    </row>
    <row r="39" spans="19:67" s="30" customFormat="1" ht="14.25">
      <c r="S39" s="65"/>
      <c r="T39" s="67">
        <v>201007</v>
      </c>
      <c r="U39" s="31">
        <v>576431</v>
      </c>
      <c r="V39" s="31">
        <v>529412</v>
      </c>
      <c r="W39" s="31">
        <v>422361</v>
      </c>
      <c r="X39" s="31">
        <v>101179</v>
      </c>
      <c r="Y39" s="31">
        <v>321182</v>
      </c>
      <c r="Z39" s="31">
        <v>105448</v>
      </c>
      <c r="AA39" s="31">
        <v>67612</v>
      </c>
      <c r="AB39" s="31">
        <v>37836</v>
      </c>
      <c r="AC39" s="31">
        <v>1603</v>
      </c>
      <c r="AD39" s="31">
        <v>47019</v>
      </c>
      <c r="AE39" s="31">
        <v>1322</v>
      </c>
      <c r="AF39" s="31">
        <v>17979</v>
      </c>
      <c r="AG39" s="31">
        <v>5230</v>
      </c>
      <c r="AH39" s="31">
        <v>28431</v>
      </c>
      <c r="AI39" s="31">
        <v>6785</v>
      </c>
      <c r="AJ39" s="31">
        <v>22910</v>
      </c>
      <c r="AK39" s="31">
        <v>7148</v>
      </c>
      <c r="AL39" s="31">
        <v>11374</v>
      </c>
      <c r="AM39" s="31">
        <v>1341</v>
      </c>
      <c r="AN39" s="31">
        <v>8467</v>
      </c>
      <c r="AO39" s="31">
        <v>12848</v>
      </c>
      <c r="AP39" s="31">
        <v>42065</v>
      </c>
      <c r="AQ39" s="31">
        <v>5102</v>
      </c>
      <c r="AR39" s="31">
        <v>24651</v>
      </c>
      <c r="AS39" s="31">
        <v>11966</v>
      </c>
      <c r="AT39" s="31">
        <v>99971</v>
      </c>
      <c r="AU39" s="31">
        <v>103497</v>
      </c>
      <c r="AV39" s="31">
        <v>11274</v>
      </c>
      <c r="AW39" s="31">
        <v>29924</v>
      </c>
      <c r="AX39" s="31">
        <v>17416</v>
      </c>
      <c r="AY39" s="31">
        <v>20272</v>
      </c>
      <c r="AZ39" s="31">
        <v>6479</v>
      </c>
      <c r="BA39" s="31">
        <v>17365</v>
      </c>
      <c r="BB39" s="31">
        <v>12535</v>
      </c>
      <c r="BC39" s="31">
        <v>1457</v>
      </c>
      <c r="BD39" s="31">
        <v>414695</v>
      </c>
      <c r="BE39" s="31">
        <v>161736</v>
      </c>
      <c r="BF39" s="31">
        <v>405128</v>
      </c>
      <c r="BG39" s="31">
        <v>124284</v>
      </c>
      <c r="BH39" s="31">
        <v>371365</v>
      </c>
      <c r="BI39" s="31">
        <v>50996</v>
      </c>
      <c r="BJ39" s="31">
        <v>32302</v>
      </c>
      <c r="BK39" s="31">
        <v>73146</v>
      </c>
      <c r="BL39" s="31">
        <v>1461</v>
      </c>
      <c r="BM39" s="31">
        <v>142</v>
      </c>
      <c r="BN39" s="31">
        <v>9567</v>
      </c>
      <c r="BO39" s="31">
        <v>37452</v>
      </c>
    </row>
    <row r="40" spans="19:67" s="30" customFormat="1" ht="14.25">
      <c r="S40" s="65"/>
      <c r="T40" s="67">
        <v>201008</v>
      </c>
      <c r="U40" s="31">
        <v>642550</v>
      </c>
      <c r="V40" s="31">
        <v>633419</v>
      </c>
      <c r="W40" s="31">
        <v>489343</v>
      </c>
      <c r="X40" s="31">
        <v>87105</v>
      </c>
      <c r="Y40" s="31">
        <v>402238</v>
      </c>
      <c r="Z40" s="31">
        <v>136662</v>
      </c>
      <c r="AA40" s="31">
        <v>84882</v>
      </c>
      <c r="AB40" s="31">
        <v>51780</v>
      </c>
      <c r="AC40" s="31">
        <v>7414</v>
      </c>
      <c r="AD40" s="31">
        <v>9131</v>
      </c>
      <c r="AE40" s="31">
        <v>1478</v>
      </c>
      <c r="AF40" s="31">
        <v>29837</v>
      </c>
      <c r="AG40" s="31">
        <v>4050</v>
      </c>
      <c r="AH40" s="31">
        <v>10864</v>
      </c>
      <c r="AI40" s="31">
        <v>8935</v>
      </c>
      <c r="AJ40" s="31">
        <v>13457</v>
      </c>
      <c r="AK40" s="31">
        <v>6059</v>
      </c>
      <c r="AL40" s="31">
        <v>12425</v>
      </c>
      <c r="AM40" s="31">
        <v>565</v>
      </c>
      <c r="AN40" s="31">
        <v>5460</v>
      </c>
      <c r="AO40" s="31">
        <v>12158</v>
      </c>
      <c r="AP40" s="31">
        <v>28906</v>
      </c>
      <c r="AQ40" s="31">
        <v>14075</v>
      </c>
      <c r="AR40" s="31">
        <v>30060</v>
      </c>
      <c r="AS40" s="31">
        <v>15773</v>
      </c>
      <c r="AT40" s="31">
        <v>163426</v>
      </c>
      <c r="AU40" s="31">
        <v>118469</v>
      </c>
      <c r="AV40" s="31">
        <v>13346</v>
      </c>
      <c r="AW40" s="31">
        <v>38542</v>
      </c>
      <c r="AX40" s="31">
        <v>18373</v>
      </c>
      <c r="AY40" s="31">
        <v>27967</v>
      </c>
      <c r="AZ40" s="31">
        <v>16302</v>
      </c>
      <c r="BA40" s="31">
        <v>17280</v>
      </c>
      <c r="BB40" s="31">
        <v>17780</v>
      </c>
      <c r="BC40" s="31">
        <v>418</v>
      </c>
      <c r="BD40" s="31">
        <v>483426</v>
      </c>
      <c r="BE40" s="31">
        <v>159124</v>
      </c>
      <c r="BF40" s="31">
        <v>474176</v>
      </c>
      <c r="BG40" s="31">
        <v>159243</v>
      </c>
      <c r="BH40" s="31">
        <v>433831</v>
      </c>
      <c r="BI40" s="31">
        <v>55512</v>
      </c>
      <c r="BJ40" s="31">
        <v>34029</v>
      </c>
      <c r="BK40" s="31">
        <v>102633</v>
      </c>
      <c r="BL40" s="31">
        <v>6316</v>
      </c>
      <c r="BM40" s="31">
        <v>1098</v>
      </c>
      <c r="BN40" s="31">
        <v>9250</v>
      </c>
      <c r="BO40" s="31">
        <v>-119</v>
      </c>
    </row>
    <row r="41" spans="19:67" s="30" customFormat="1" ht="14.25">
      <c r="S41" s="65"/>
      <c r="T41" s="67">
        <v>201009</v>
      </c>
      <c r="U41" s="31">
        <v>1165720</v>
      </c>
      <c r="V41" s="31">
        <v>1104826</v>
      </c>
      <c r="W41" s="31">
        <v>836926</v>
      </c>
      <c r="X41" s="31">
        <v>149548</v>
      </c>
      <c r="Y41" s="31">
        <v>687378</v>
      </c>
      <c r="Z41" s="31">
        <v>265389</v>
      </c>
      <c r="AA41" s="31">
        <v>161985</v>
      </c>
      <c r="AB41" s="31">
        <v>103404</v>
      </c>
      <c r="AC41" s="31">
        <v>2511</v>
      </c>
      <c r="AD41" s="31">
        <v>60894</v>
      </c>
      <c r="AE41" s="31">
        <v>18122</v>
      </c>
      <c r="AF41" s="31">
        <v>41669</v>
      </c>
      <c r="AG41" s="31">
        <v>5907</v>
      </c>
      <c r="AH41" s="31">
        <v>15438</v>
      </c>
      <c r="AI41" s="31">
        <v>10453</v>
      </c>
      <c r="AJ41" s="31">
        <v>23862</v>
      </c>
      <c r="AK41" s="31">
        <v>22571</v>
      </c>
      <c r="AL41" s="31">
        <v>11526</v>
      </c>
      <c r="AM41" s="31">
        <v>5227</v>
      </c>
      <c r="AN41" s="31">
        <v>31769</v>
      </c>
      <c r="AO41" s="31">
        <v>23263</v>
      </c>
      <c r="AP41" s="31">
        <v>53130</v>
      </c>
      <c r="AQ41" s="31">
        <v>4610</v>
      </c>
      <c r="AR41" s="31">
        <v>45942</v>
      </c>
      <c r="AS41" s="31">
        <v>22079</v>
      </c>
      <c r="AT41" s="31">
        <v>312712</v>
      </c>
      <c r="AU41" s="31">
        <v>175092</v>
      </c>
      <c r="AV41" s="31">
        <v>13554</v>
      </c>
      <c r="AW41" s="31">
        <v>63852</v>
      </c>
      <c r="AX41" s="31">
        <v>15997</v>
      </c>
      <c r="AY41" s="31">
        <v>82136</v>
      </c>
      <c r="AZ41" s="31">
        <v>23554</v>
      </c>
      <c r="BA41" s="31">
        <v>68679</v>
      </c>
      <c r="BB41" s="31">
        <v>6517</v>
      </c>
      <c r="BC41" s="31">
        <v>4654</v>
      </c>
      <c r="BD41" s="31">
        <v>910371</v>
      </c>
      <c r="BE41" s="31">
        <v>255349</v>
      </c>
      <c r="BF41" s="31">
        <v>866098</v>
      </c>
      <c r="BG41" s="31">
        <v>238728</v>
      </c>
      <c r="BH41" s="31">
        <v>772117</v>
      </c>
      <c r="BI41" s="31">
        <v>64809</v>
      </c>
      <c r="BJ41" s="31">
        <v>92488</v>
      </c>
      <c r="BK41" s="31">
        <v>172901</v>
      </c>
      <c r="BL41" s="31">
        <v>1493</v>
      </c>
      <c r="BM41" s="31">
        <v>1018</v>
      </c>
      <c r="BN41" s="31">
        <v>44273</v>
      </c>
      <c r="BO41" s="31">
        <v>16621</v>
      </c>
    </row>
    <row r="42" spans="19:67" s="30" customFormat="1" ht="14.25">
      <c r="S42" s="65"/>
      <c r="T42" s="67">
        <v>201010</v>
      </c>
      <c r="U42" s="31">
        <v>525062</v>
      </c>
      <c r="V42" s="31">
        <v>494555</v>
      </c>
      <c r="W42" s="31">
        <v>387151</v>
      </c>
      <c r="X42" s="31">
        <v>33540</v>
      </c>
      <c r="Y42" s="31">
        <v>353611</v>
      </c>
      <c r="Z42" s="31">
        <v>107209</v>
      </c>
      <c r="AA42" s="31">
        <v>70496</v>
      </c>
      <c r="AB42" s="31">
        <v>36713</v>
      </c>
      <c r="AC42" s="31">
        <v>195</v>
      </c>
      <c r="AD42" s="31">
        <v>30507</v>
      </c>
      <c r="AE42" s="31">
        <v>-16292</v>
      </c>
      <c r="AF42" s="31">
        <v>14337</v>
      </c>
      <c r="AG42" s="31">
        <v>3098</v>
      </c>
      <c r="AH42" s="31">
        <v>6889</v>
      </c>
      <c r="AI42" s="31">
        <v>8951</v>
      </c>
      <c r="AJ42" s="31">
        <v>3622</v>
      </c>
      <c r="AK42" s="31">
        <v>7538</v>
      </c>
      <c r="AL42" s="31">
        <v>5397</v>
      </c>
      <c r="AM42" s="31">
        <v>843</v>
      </c>
      <c r="AN42" s="31">
        <v>5882</v>
      </c>
      <c r="AO42" s="31">
        <v>8218</v>
      </c>
      <c r="AP42" s="31">
        <v>100511</v>
      </c>
      <c r="AQ42" s="31">
        <v>3110</v>
      </c>
      <c r="AR42" s="31">
        <v>14352</v>
      </c>
      <c r="AS42" s="31">
        <v>11068</v>
      </c>
      <c r="AT42" s="31">
        <v>69204</v>
      </c>
      <c r="AU42" s="31">
        <v>128041</v>
      </c>
      <c r="AV42" s="31">
        <v>12382</v>
      </c>
      <c r="AW42" s="31">
        <v>26686</v>
      </c>
      <c r="AX42" s="31">
        <v>15718</v>
      </c>
      <c r="AY42" s="31">
        <v>28092</v>
      </c>
      <c r="AZ42" s="31">
        <v>18894</v>
      </c>
      <c r="BA42" s="31">
        <v>11694</v>
      </c>
      <c r="BB42" s="31">
        <v>3496</v>
      </c>
      <c r="BC42" s="31">
        <v>2629</v>
      </c>
      <c r="BD42" s="31">
        <v>379351</v>
      </c>
      <c r="BE42" s="31">
        <v>145711</v>
      </c>
      <c r="BF42" s="31">
        <v>373998</v>
      </c>
      <c r="BG42" s="31">
        <v>120557</v>
      </c>
      <c r="BH42" s="31">
        <v>343409</v>
      </c>
      <c r="BI42" s="31">
        <v>43745</v>
      </c>
      <c r="BJ42" s="31">
        <v>30427</v>
      </c>
      <c r="BK42" s="31">
        <v>76779</v>
      </c>
      <c r="BL42" s="31">
        <v>162</v>
      </c>
      <c r="BM42" s="31">
        <v>33</v>
      </c>
      <c r="BN42" s="31">
        <v>5353</v>
      </c>
      <c r="BO42" s="31">
        <v>25154</v>
      </c>
    </row>
    <row r="43" spans="19:67" s="30" customFormat="1" ht="14.25">
      <c r="S43" s="65"/>
      <c r="T43" s="67">
        <v>201011</v>
      </c>
      <c r="U43" s="31">
        <v>616646</v>
      </c>
      <c r="V43" s="31">
        <v>600430</v>
      </c>
      <c r="W43" s="31">
        <v>431096</v>
      </c>
      <c r="X43" s="31">
        <v>60255</v>
      </c>
      <c r="Y43" s="31">
        <v>370841</v>
      </c>
      <c r="Z43" s="31">
        <v>169005</v>
      </c>
      <c r="AA43" s="31">
        <v>94620</v>
      </c>
      <c r="AB43" s="31">
        <v>74385</v>
      </c>
      <c r="AC43" s="31">
        <v>329</v>
      </c>
      <c r="AD43" s="31">
        <v>16216</v>
      </c>
      <c r="AE43" s="31">
        <v>313</v>
      </c>
      <c r="AF43" s="31">
        <v>21965</v>
      </c>
      <c r="AG43" s="31">
        <v>2143</v>
      </c>
      <c r="AH43" s="31">
        <v>5585</v>
      </c>
      <c r="AI43" s="31">
        <v>4960</v>
      </c>
      <c r="AJ43" s="31">
        <v>11957</v>
      </c>
      <c r="AK43" s="31">
        <v>5372</v>
      </c>
      <c r="AL43" s="31">
        <v>7960</v>
      </c>
      <c r="AM43" s="31">
        <v>603</v>
      </c>
      <c r="AN43" s="31">
        <v>9796</v>
      </c>
      <c r="AO43" s="31">
        <v>15482</v>
      </c>
      <c r="AP43" s="31">
        <v>31240</v>
      </c>
      <c r="AQ43" s="31">
        <v>4159</v>
      </c>
      <c r="AR43" s="31">
        <v>19547</v>
      </c>
      <c r="AS43" s="31">
        <v>15528</v>
      </c>
      <c r="AT43" s="31">
        <v>113935</v>
      </c>
      <c r="AU43" s="31">
        <v>150653</v>
      </c>
      <c r="AV43" s="31">
        <v>9898</v>
      </c>
      <c r="AW43" s="31">
        <v>39132</v>
      </c>
      <c r="AX43" s="31">
        <v>18599</v>
      </c>
      <c r="AY43" s="31">
        <v>36889</v>
      </c>
      <c r="AZ43" s="31">
        <v>29873</v>
      </c>
      <c r="BA43" s="31">
        <v>21037</v>
      </c>
      <c r="BB43" s="31">
        <v>13810</v>
      </c>
      <c r="BC43" s="31">
        <v>9665</v>
      </c>
      <c r="BD43" s="31">
        <v>459584</v>
      </c>
      <c r="BE43" s="31">
        <v>157062</v>
      </c>
      <c r="BF43" s="31">
        <v>451167</v>
      </c>
      <c r="BG43" s="31">
        <v>149263</v>
      </c>
      <c r="BH43" s="31">
        <v>382473</v>
      </c>
      <c r="BI43" s="31">
        <v>48623</v>
      </c>
      <c r="BJ43" s="31">
        <v>68491</v>
      </c>
      <c r="BK43" s="31">
        <v>100514</v>
      </c>
      <c r="BL43" s="31">
        <v>203</v>
      </c>
      <c r="BM43" s="31">
        <v>126</v>
      </c>
      <c r="BN43" s="31">
        <v>8417</v>
      </c>
      <c r="BO43" s="31">
        <v>7799</v>
      </c>
    </row>
    <row r="44" spans="19:67" s="30" customFormat="1" ht="14.25">
      <c r="S44" s="65"/>
      <c r="T44" s="67">
        <v>201012</v>
      </c>
      <c r="U44" s="31">
        <v>954995</v>
      </c>
      <c r="V44" s="31">
        <v>865056</v>
      </c>
      <c r="W44" s="31">
        <v>631438</v>
      </c>
      <c r="X44" s="31">
        <v>113764</v>
      </c>
      <c r="Y44" s="31">
        <v>517674</v>
      </c>
      <c r="Z44" s="31">
        <v>233488</v>
      </c>
      <c r="AA44" s="31">
        <v>157994</v>
      </c>
      <c r="AB44" s="31">
        <v>75494</v>
      </c>
      <c r="AC44" s="31">
        <v>130</v>
      </c>
      <c r="AD44" s="31">
        <v>89939</v>
      </c>
      <c r="AE44" s="31">
        <v>449</v>
      </c>
      <c r="AF44" s="31">
        <v>32073</v>
      </c>
      <c r="AG44" s="31">
        <v>5452</v>
      </c>
      <c r="AH44" s="31">
        <v>13646</v>
      </c>
      <c r="AI44" s="31">
        <v>8822</v>
      </c>
      <c r="AJ44" s="31">
        <v>10005</v>
      </c>
      <c r="AK44" s="31">
        <v>12116</v>
      </c>
      <c r="AL44" s="31">
        <v>31201</v>
      </c>
      <c r="AM44" s="31">
        <v>7245</v>
      </c>
      <c r="AN44" s="31">
        <v>13258</v>
      </c>
      <c r="AO44" s="31">
        <v>19398</v>
      </c>
      <c r="AP44" s="31">
        <v>89747</v>
      </c>
      <c r="AQ44" s="31">
        <v>5699</v>
      </c>
      <c r="AR44" s="31">
        <v>27415</v>
      </c>
      <c r="AS44" s="31">
        <v>15760</v>
      </c>
      <c r="AT44" s="31">
        <v>129149</v>
      </c>
      <c r="AU44" s="31">
        <v>198246</v>
      </c>
      <c r="AV44" s="31">
        <v>11757</v>
      </c>
      <c r="AW44" s="31">
        <v>48009</v>
      </c>
      <c r="AX44" s="31">
        <v>34385</v>
      </c>
      <c r="AY44" s="31">
        <v>75600</v>
      </c>
      <c r="AZ44" s="31">
        <v>34841</v>
      </c>
      <c r="BA44" s="31">
        <v>33211</v>
      </c>
      <c r="BB44" s="31">
        <v>4511</v>
      </c>
      <c r="BC44" s="31">
        <v>2931</v>
      </c>
      <c r="BD44" s="31">
        <v>676560</v>
      </c>
      <c r="BE44" s="31">
        <v>278435</v>
      </c>
      <c r="BF44" s="31">
        <v>621759</v>
      </c>
      <c r="BG44" s="31">
        <v>243297</v>
      </c>
      <c r="BH44" s="31">
        <v>560969</v>
      </c>
      <c r="BI44" s="31">
        <v>70469</v>
      </c>
      <c r="BJ44" s="31">
        <v>60678</v>
      </c>
      <c r="BK44" s="31">
        <v>172810</v>
      </c>
      <c r="BL44" s="31">
        <v>112</v>
      </c>
      <c r="BM44" s="31">
        <v>18</v>
      </c>
      <c r="BN44" s="31">
        <v>54801</v>
      </c>
      <c r="BO44" s="31">
        <v>35138</v>
      </c>
    </row>
    <row r="45" spans="19:67" s="30" customFormat="1" ht="14.25">
      <c r="S45" s="65"/>
      <c r="T45" s="67">
        <v>201101</v>
      </c>
      <c r="U45" s="31">
        <v>530870</v>
      </c>
      <c r="V45" s="31">
        <v>500995</v>
      </c>
      <c r="W45" s="31">
        <v>375469</v>
      </c>
      <c r="X45" s="31">
        <v>58417</v>
      </c>
      <c r="Y45" s="31">
        <v>317052</v>
      </c>
      <c r="Z45" s="31">
        <v>125423</v>
      </c>
      <c r="AA45" s="31">
        <v>76468</v>
      </c>
      <c r="AB45" s="31">
        <v>48955</v>
      </c>
      <c r="AC45" s="31">
        <v>103</v>
      </c>
      <c r="AD45" s="31">
        <v>29875</v>
      </c>
      <c r="AE45" s="31">
        <v>2944</v>
      </c>
      <c r="AF45" s="31">
        <v>16909</v>
      </c>
      <c r="AG45" s="31">
        <v>3707</v>
      </c>
      <c r="AH45" s="31">
        <v>6226</v>
      </c>
      <c r="AI45" s="31">
        <v>3262</v>
      </c>
      <c r="AJ45" s="31">
        <v>5975</v>
      </c>
      <c r="AK45" s="31">
        <v>10001</v>
      </c>
      <c r="AL45" s="31">
        <v>9393</v>
      </c>
      <c r="AM45" s="31">
        <v>65</v>
      </c>
      <c r="AN45" s="31">
        <v>8329</v>
      </c>
      <c r="AO45" s="31">
        <v>13931</v>
      </c>
      <c r="AP45" s="31">
        <v>29185</v>
      </c>
      <c r="AQ45" s="31">
        <v>30978</v>
      </c>
      <c r="AR45" s="31">
        <v>16147</v>
      </c>
      <c r="AS45" s="31">
        <v>22674</v>
      </c>
      <c r="AT45" s="31">
        <v>83578</v>
      </c>
      <c r="AU45" s="31">
        <v>104122</v>
      </c>
      <c r="AV45" s="31">
        <v>8043</v>
      </c>
      <c r="AW45" s="31">
        <v>34013</v>
      </c>
      <c r="AX45" s="31">
        <v>9425</v>
      </c>
      <c r="AY45" s="31">
        <v>33030</v>
      </c>
      <c r="AZ45" s="31">
        <v>12761</v>
      </c>
      <c r="BA45" s="31">
        <v>8560</v>
      </c>
      <c r="BB45" s="31">
        <v>12958</v>
      </c>
      <c r="BC45" s="31">
        <v>14676</v>
      </c>
      <c r="BD45" s="31">
        <v>414986</v>
      </c>
      <c r="BE45" s="31">
        <v>115884</v>
      </c>
      <c r="BF45" s="31">
        <v>389730</v>
      </c>
      <c r="BG45" s="31">
        <v>111265</v>
      </c>
      <c r="BH45" s="31">
        <v>341226</v>
      </c>
      <c r="BI45" s="31">
        <v>34243</v>
      </c>
      <c r="BJ45" s="31">
        <v>48418</v>
      </c>
      <c r="BK45" s="31">
        <v>77005</v>
      </c>
      <c r="BL45" s="31">
        <v>86</v>
      </c>
      <c r="BM45" s="31">
        <v>17</v>
      </c>
      <c r="BN45" s="31">
        <v>25256</v>
      </c>
      <c r="BO45" s="31">
        <v>4619</v>
      </c>
    </row>
    <row r="46" spans="19:67" s="30" customFormat="1" ht="14.25">
      <c r="S46" s="65"/>
      <c r="T46" s="67">
        <v>201102</v>
      </c>
      <c r="U46" s="31">
        <v>794697</v>
      </c>
      <c r="V46" s="31">
        <v>762499</v>
      </c>
      <c r="W46" s="31">
        <v>563058</v>
      </c>
      <c r="X46" s="31">
        <v>108125</v>
      </c>
      <c r="Y46" s="31">
        <v>454933</v>
      </c>
      <c r="Z46" s="31">
        <v>199378</v>
      </c>
      <c r="AA46" s="31">
        <v>144556</v>
      </c>
      <c r="AB46" s="31">
        <v>54822</v>
      </c>
      <c r="AC46" s="31">
        <v>63</v>
      </c>
      <c r="AD46" s="31">
        <v>32198</v>
      </c>
      <c r="AE46" s="31">
        <v>751</v>
      </c>
      <c r="AF46" s="31">
        <v>14551</v>
      </c>
      <c r="AG46" s="31">
        <v>6314</v>
      </c>
      <c r="AH46" s="31">
        <v>49624</v>
      </c>
      <c r="AI46" s="31">
        <v>4032</v>
      </c>
      <c r="AJ46" s="31">
        <v>9705</v>
      </c>
      <c r="AK46" s="31">
        <v>11990</v>
      </c>
      <c r="AL46" s="31">
        <v>11158</v>
      </c>
      <c r="AM46" s="31">
        <v>141</v>
      </c>
      <c r="AN46" s="31">
        <v>12856</v>
      </c>
      <c r="AO46" s="31">
        <v>7951</v>
      </c>
      <c r="AP46" s="31">
        <v>46010</v>
      </c>
      <c r="AQ46" s="31">
        <v>22915</v>
      </c>
      <c r="AR46" s="31">
        <v>33240</v>
      </c>
      <c r="AS46" s="31">
        <v>17934</v>
      </c>
      <c r="AT46" s="31">
        <v>116638</v>
      </c>
      <c r="AU46" s="31">
        <v>184186</v>
      </c>
      <c r="AV46" s="31">
        <v>13062</v>
      </c>
      <c r="AW46" s="31">
        <v>80403</v>
      </c>
      <c r="AX46" s="31">
        <v>30752</v>
      </c>
      <c r="AY46" s="31">
        <v>33401</v>
      </c>
      <c r="AZ46" s="31">
        <v>17894</v>
      </c>
      <c r="BA46" s="31">
        <v>19605</v>
      </c>
      <c r="BB46" s="31">
        <v>15624</v>
      </c>
      <c r="BC46" s="31">
        <v>1699</v>
      </c>
      <c r="BD46" s="31">
        <v>573016</v>
      </c>
      <c r="BE46" s="31">
        <v>221681</v>
      </c>
      <c r="BF46" s="31">
        <v>562854</v>
      </c>
      <c r="BG46" s="31">
        <v>199645</v>
      </c>
      <c r="BH46" s="31">
        <v>507780</v>
      </c>
      <c r="BI46" s="31">
        <v>55278</v>
      </c>
      <c r="BJ46" s="31">
        <v>55017</v>
      </c>
      <c r="BK46" s="31">
        <v>144361</v>
      </c>
      <c r="BL46" s="31">
        <v>57</v>
      </c>
      <c r="BM46" s="31">
        <v>6</v>
      </c>
      <c r="BN46" s="31">
        <v>10162</v>
      </c>
      <c r="BO46" s="31">
        <v>22036</v>
      </c>
    </row>
    <row r="47" spans="19:67" s="30" customFormat="1" ht="14.25">
      <c r="S47" s="65"/>
      <c r="T47" s="67">
        <v>201103</v>
      </c>
      <c r="U47" s="31">
        <v>1957839</v>
      </c>
      <c r="V47" s="31">
        <v>1867835</v>
      </c>
      <c r="W47" s="31">
        <v>1446098</v>
      </c>
      <c r="X47" s="31">
        <v>181144</v>
      </c>
      <c r="Y47" s="31">
        <v>1264954</v>
      </c>
      <c r="Z47" s="31">
        <v>421411</v>
      </c>
      <c r="AA47" s="31">
        <v>273544</v>
      </c>
      <c r="AB47" s="31">
        <v>147867</v>
      </c>
      <c r="AC47" s="31">
        <v>326</v>
      </c>
      <c r="AD47" s="31">
        <v>90004</v>
      </c>
      <c r="AE47" s="31">
        <v>2518</v>
      </c>
      <c r="AF47" s="31">
        <v>49262</v>
      </c>
      <c r="AG47" s="31">
        <v>7660</v>
      </c>
      <c r="AH47" s="31">
        <v>29222</v>
      </c>
      <c r="AI47" s="31">
        <v>11338</v>
      </c>
      <c r="AJ47" s="31">
        <v>34628</v>
      </c>
      <c r="AK47" s="31">
        <v>24651</v>
      </c>
      <c r="AL47" s="31">
        <v>21865</v>
      </c>
      <c r="AM47" s="31">
        <v>3904</v>
      </c>
      <c r="AN47" s="31">
        <v>11026</v>
      </c>
      <c r="AO47" s="31">
        <v>24218</v>
      </c>
      <c r="AP47" s="31">
        <v>133274</v>
      </c>
      <c r="AQ47" s="31">
        <v>17726</v>
      </c>
      <c r="AR47" s="31">
        <v>55142</v>
      </c>
      <c r="AS47" s="31">
        <v>63052</v>
      </c>
      <c r="AT47" s="31">
        <v>460366</v>
      </c>
      <c r="AU47" s="31">
        <v>467421</v>
      </c>
      <c r="AV47" s="31">
        <v>28825</v>
      </c>
      <c r="AW47" s="31">
        <v>144224</v>
      </c>
      <c r="AX47" s="31">
        <v>77196</v>
      </c>
      <c r="AY47" s="31">
        <v>52124</v>
      </c>
      <c r="AZ47" s="31">
        <v>36447</v>
      </c>
      <c r="BA47" s="31">
        <v>66126</v>
      </c>
      <c r="BB47" s="31">
        <v>22363</v>
      </c>
      <c r="BC47" s="31">
        <v>22931</v>
      </c>
      <c r="BD47" s="31">
        <v>1492196</v>
      </c>
      <c r="BE47" s="31">
        <v>465734</v>
      </c>
      <c r="BF47" s="31">
        <v>1468844</v>
      </c>
      <c r="BG47" s="31">
        <v>398991</v>
      </c>
      <c r="BH47" s="31">
        <v>1321357</v>
      </c>
      <c r="BI47" s="31">
        <v>124741</v>
      </c>
      <c r="BJ47" s="31">
        <v>147269</v>
      </c>
      <c r="BK47" s="31">
        <v>274142</v>
      </c>
      <c r="BL47" s="31">
        <v>218</v>
      </c>
      <c r="BM47" s="31">
        <v>108</v>
      </c>
      <c r="BN47" s="31">
        <v>23352</v>
      </c>
      <c r="BO47" s="31">
        <v>66743</v>
      </c>
    </row>
    <row r="48" spans="19:67" s="30" customFormat="1" ht="14.25">
      <c r="S48" s="65"/>
      <c r="T48" s="67">
        <v>201104</v>
      </c>
      <c r="U48" s="31">
        <v>492717</v>
      </c>
      <c r="V48" s="31">
        <v>449377</v>
      </c>
      <c r="W48" s="31">
        <v>359672</v>
      </c>
      <c r="X48" s="31">
        <v>83487</v>
      </c>
      <c r="Y48" s="31">
        <v>276185</v>
      </c>
      <c r="Z48" s="31">
        <v>88691</v>
      </c>
      <c r="AA48" s="31">
        <v>51261</v>
      </c>
      <c r="AB48" s="31">
        <v>37430</v>
      </c>
      <c r="AC48" s="31">
        <v>1014</v>
      </c>
      <c r="AD48" s="31">
        <v>43340</v>
      </c>
      <c r="AE48" s="31">
        <v>884</v>
      </c>
      <c r="AF48" s="31">
        <v>31349</v>
      </c>
      <c r="AG48" s="31">
        <v>2903</v>
      </c>
      <c r="AH48" s="31">
        <v>13803</v>
      </c>
      <c r="AI48" s="31">
        <v>6881</v>
      </c>
      <c r="AJ48" s="31">
        <v>12430</v>
      </c>
      <c r="AK48" s="31">
        <v>4843</v>
      </c>
      <c r="AL48" s="31">
        <v>10394</v>
      </c>
      <c r="AM48" s="31">
        <v>264</v>
      </c>
      <c r="AN48" s="31">
        <v>6959</v>
      </c>
      <c r="AO48" s="31">
        <v>13396</v>
      </c>
      <c r="AP48" s="31">
        <v>19222</v>
      </c>
      <c r="AQ48" s="31">
        <v>10570</v>
      </c>
      <c r="AR48" s="31">
        <v>31635</v>
      </c>
      <c r="AS48" s="31">
        <v>10428</v>
      </c>
      <c r="AT48" s="31">
        <v>95797</v>
      </c>
      <c r="AU48" s="31">
        <v>79009</v>
      </c>
      <c r="AV48" s="31">
        <v>8905</v>
      </c>
      <c r="AW48" s="31">
        <v>15439</v>
      </c>
      <c r="AX48" s="31">
        <v>10846</v>
      </c>
      <c r="AY48" s="31">
        <v>24976</v>
      </c>
      <c r="AZ48" s="31">
        <v>6856</v>
      </c>
      <c r="BA48" s="31">
        <v>16853</v>
      </c>
      <c r="BB48" s="31">
        <v>8491</v>
      </c>
      <c r="BC48" s="31">
        <v>5230</v>
      </c>
      <c r="BD48" s="31">
        <v>359100</v>
      </c>
      <c r="BE48" s="31">
        <v>133617</v>
      </c>
      <c r="BF48" s="31">
        <v>338737</v>
      </c>
      <c r="BG48" s="31">
        <v>110640</v>
      </c>
      <c r="BH48" s="31">
        <v>316937</v>
      </c>
      <c r="BI48" s="31">
        <v>42735</v>
      </c>
      <c r="BJ48" s="31">
        <v>21076</v>
      </c>
      <c r="BK48" s="31">
        <v>67615</v>
      </c>
      <c r="BL48" s="31">
        <v>724</v>
      </c>
      <c r="BM48" s="31">
        <v>290</v>
      </c>
      <c r="BN48" s="31">
        <v>20363</v>
      </c>
      <c r="BO48" s="31">
        <v>22977</v>
      </c>
    </row>
    <row r="49" spans="19:67" s="30" customFormat="1" ht="14.25">
      <c r="S49" s="65"/>
      <c r="T49" s="67">
        <v>201105</v>
      </c>
      <c r="U49" s="31">
        <v>650995</v>
      </c>
      <c r="V49" s="31">
        <v>574827</v>
      </c>
      <c r="W49" s="31">
        <v>454613</v>
      </c>
      <c r="X49" s="31">
        <v>88900</v>
      </c>
      <c r="Y49" s="31">
        <v>365713</v>
      </c>
      <c r="Z49" s="31">
        <v>119823</v>
      </c>
      <c r="AA49" s="31">
        <v>78069</v>
      </c>
      <c r="AB49" s="31">
        <v>41754</v>
      </c>
      <c r="AC49" s="31">
        <v>391</v>
      </c>
      <c r="AD49" s="31">
        <v>76168</v>
      </c>
      <c r="AE49" s="31">
        <v>552</v>
      </c>
      <c r="AF49" s="31">
        <v>24222</v>
      </c>
      <c r="AG49" s="31">
        <v>4313</v>
      </c>
      <c r="AH49" s="31">
        <v>10029</v>
      </c>
      <c r="AI49" s="31">
        <v>14237</v>
      </c>
      <c r="AJ49" s="31">
        <v>10560</v>
      </c>
      <c r="AK49" s="31">
        <v>15582</v>
      </c>
      <c r="AL49" s="31">
        <v>9405</v>
      </c>
      <c r="AM49" s="31">
        <v>1063</v>
      </c>
      <c r="AN49" s="31">
        <v>11130</v>
      </c>
      <c r="AO49" s="31">
        <v>7197</v>
      </c>
      <c r="AP49" s="31">
        <v>29520</v>
      </c>
      <c r="AQ49" s="31">
        <v>5413</v>
      </c>
      <c r="AR49" s="31">
        <v>23049</v>
      </c>
      <c r="AS49" s="31">
        <v>9318</v>
      </c>
      <c r="AT49" s="31">
        <v>174683</v>
      </c>
      <c r="AU49" s="31">
        <v>98549</v>
      </c>
      <c r="AV49" s="31">
        <v>5791</v>
      </c>
      <c r="AW49" s="31">
        <v>19513</v>
      </c>
      <c r="AX49" s="31">
        <v>4665</v>
      </c>
      <c r="AY49" s="31">
        <v>53891</v>
      </c>
      <c r="AZ49" s="31">
        <v>9913</v>
      </c>
      <c r="BA49" s="31">
        <v>24622</v>
      </c>
      <c r="BB49" s="31">
        <v>5076</v>
      </c>
      <c r="BC49" s="31">
        <v>2143</v>
      </c>
      <c r="BD49" s="31">
        <v>452583</v>
      </c>
      <c r="BE49" s="31">
        <v>198412</v>
      </c>
      <c r="BF49" s="31">
        <v>433777</v>
      </c>
      <c r="BG49" s="31">
        <v>141050</v>
      </c>
      <c r="BH49" s="31">
        <v>400148</v>
      </c>
      <c r="BI49" s="31">
        <v>54465</v>
      </c>
      <c r="BJ49" s="31">
        <v>33309</v>
      </c>
      <c r="BK49" s="31">
        <v>86514</v>
      </c>
      <c r="BL49" s="31">
        <v>320</v>
      </c>
      <c r="BM49" s="31">
        <v>71</v>
      </c>
      <c r="BN49" s="31">
        <v>18806</v>
      </c>
      <c r="BO49" s="31">
        <v>57362</v>
      </c>
    </row>
    <row r="50" spans="19:67" s="30" customFormat="1" ht="14.25">
      <c r="S50" s="65"/>
      <c r="T50" s="67">
        <v>201106</v>
      </c>
      <c r="U50" s="31">
        <v>785909</v>
      </c>
      <c r="V50" s="31">
        <v>757992</v>
      </c>
      <c r="W50" s="31">
        <v>605867</v>
      </c>
      <c r="X50" s="31">
        <v>110070</v>
      </c>
      <c r="Y50" s="31">
        <v>495797</v>
      </c>
      <c r="Z50" s="31">
        <v>150508</v>
      </c>
      <c r="AA50" s="31">
        <v>79737</v>
      </c>
      <c r="AB50" s="31">
        <v>70771</v>
      </c>
      <c r="AC50" s="31">
        <v>1617</v>
      </c>
      <c r="AD50" s="31">
        <v>27917</v>
      </c>
      <c r="AE50" s="31">
        <v>792</v>
      </c>
      <c r="AF50" s="31">
        <v>30100</v>
      </c>
      <c r="AG50" s="31">
        <v>8732</v>
      </c>
      <c r="AH50" s="31">
        <v>14203</v>
      </c>
      <c r="AI50" s="31">
        <v>8986</v>
      </c>
      <c r="AJ50" s="31">
        <v>17761</v>
      </c>
      <c r="AK50" s="31">
        <v>15697</v>
      </c>
      <c r="AL50" s="31">
        <v>13799</v>
      </c>
      <c r="AM50" s="31">
        <v>697</v>
      </c>
      <c r="AN50" s="31">
        <v>19320</v>
      </c>
      <c r="AO50" s="31">
        <v>34517</v>
      </c>
      <c r="AP50" s="31">
        <v>50118</v>
      </c>
      <c r="AQ50" s="31">
        <v>7637</v>
      </c>
      <c r="AR50" s="31">
        <v>39402</v>
      </c>
      <c r="AS50" s="31">
        <v>36137</v>
      </c>
      <c r="AT50" s="31">
        <v>136902</v>
      </c>
      <c r="AU50" s="31">
        <v>156216</v>
      </c>
      <c r="AV50" s="31">
        <v>14851</v>
      </c>
      <c r="AW50" s="31">
        <v>43849</v>
      </c>
      <c r="AX50" s="31">
        <v>13653</v>
      </c>
      <c r="AY50" s="31">
        <v>22235</v>
      </c>
      <c r="AZ50" s="31">
        <v>11223</v>
      </c>
      <c r="BA50" s="31">
        <v>30271</v>
      </c>
      <c r="BB50" s="31">
        <v>18922</v>
      </c>
      <c r="BC50" s="31">
        <v>10355</v>
      </c>
      <c r="BD50" s="31">
        <v>597834</v>
      </c>
      <c r="BE50" s="31">
        <v>188075</v>
      </c>
      <c r="BF50" s="31">
        <v>580366</v>
      </c>
      <c r="BG50" s="31">
        <v>177626</v>
      </c>
      <c r="BH50" s="31">
        <v>516418</v>
      </c>
      <c r="BI50" s="31">
        <v>89449</v>
      </c>
      <c r="BJ50" s="31">
        <v>62786</v>
      </c>
      <c r="BK50" s="31">
        <v>87722</v>
      </c>
      <c r="BL50" s="31">
        <v>1162</v>
      </c>
      <c r="BM50" s="31">
        <v>455</v>
      </c>
      <c r="BN50" s="31">
        <v>17468</v>
      </c>
      <c r="BO50" s="31">
        <v>10449</v>
      </c>
    </row>
    <row r="51" spans="19:67" s="30" customFormat="1" ht="14.25">
      <c r="S51" s="64"/>
      <c r="T51" s="68">
        <v>201107</v>
      </c>
      <c r="U51" s="31">
        <v>637582</v>
      </c>
      <c r="V51" s="31">
        <v>603013</v>
      </c>
      <c r="W51" s="31">
        <v>493292</v>
      </c>
      <c r="X51" s="31">
        <v>122730</v>
      </c>
      <c r="Y51" s="31">
        <v>370562</v>
      </c>
      <c r="Z51" s="31">
        <v>106643</v>
      </c>
      <c r="AA51" s="31">
        <v>57221</v>
      </c>
      <c r="AB51" s="31">
        <v>49422</v>
      </c>
      <c r="AC51" s="31">
        <v>3078</v>
      </c>
      <c r="AD51" s="31">
        <v>34569</v>
      </c>
      <c r="AE51" s="31">
        <v>540</v>
      </c>
      <c r="AF51" s="31">
        <v>30601</v>
      </c>
      <c r="AG51" s="31">
        <v>5310</v>
      </c>
      <c r="AH51" s="31">
        <v>32271</v>
      </c>
      <c r="AI51" s="31">
        <v>17430</v>
      </c>
      <c r="AJ51" s="31">
        <v>13745</v>
      </c>
      <c r="AK51" s="31">
        <v>10177</v>
      </c>
      <c r="AL51" s="31">
        <v>12656</v>
      </c>
      <c r="AM51" s="31">
        <v>823</v>
      </c>
      <c r="AN51" s="34">
        <v>7849</v>
      </c>
      <c r="AO51" s="34">
        <v>17503</v>
      </c>
      <c r="AP51" s="34">
        <v>34924</v>
      </c>
      <c r="AQ51" s="34">
        <v>4846</v>
      </c>
      <c r="AR51" s="34">
        <v>30524</v>
      </c>
      <c r="AS51" s="34">
        <v>20434</v>
      </c>
      <c r="AT51" s="34">
        <v>88947</v>
      </c>
      <c r="AU51" s="34">
        <v>153782</v>
      </c>
      <c r="AV51" s="31">
        <v>10930</v>
      </c>
      <c r="AW51" s="31">
        <v>32877</v>
      </c>
      <c r="AX51" s="31">
        <v>6980</v>
      </c>
      <c r="AY51" s="31">
        <v>17364</v>
      </c>
      <c r="AZ51" s="31">
        <v>12111</v>
      </c>
      <c r="BA51" s="31">
        <v>25051</v>
      </c>
      <c r="BB51" s="31">
        <v>9066</v>
      </c>
      <c r="BC51" s="31">
        <v>3194</v>
      </c>
      <c r="BD51" s="31">
        <v>497878</v>
      </c>
      <c r="BE51" s="31">
        <v>139704</v>
      </c>
      <c r="BF51" s="31">
        <v>469036</v>
      </c>
      <c r="BG51" s="31">
        <v>133977</v>
      </c>
      <c r="BH51" s="31">
        <v>439477</v>
      </c>
      <c r="BI51" s="31">
        <v>53815</v>
      </c>
      <c r="BJ51" s="31">
        <v>26880</v>
      </c>
      <c r="BK51" s="31">
        <v>79763</v>
      </c>
      <c r="BL51" s="31">
        <v>2679</v>
      </c>
      <c r="BM51" s="31">
        <v>399</v>
      </c>
      <c r="BN51" s="31">
        <v>28842</v>
      </c>
      <c r="BO51" s="31">
        <v>5727</v>
      </c>
    </row>
    <row r="52" spans="1:67" ht="14.25" hidden="1">
      <c r="A52" s="1" t="s">
        <v>60</v>
      </c>
      <c r="S52" s="79"/>
      <c r="T52" s="80"/>
      <c r="U52" s="35">
        <f>SUM(U36:U39)</f>
        <v>2068986</v>
      </c>
      <c r="V52" s="35">
        <f aca="true" t="shared" si="2" ref="V52:BO52">SUM(V36:V39)</f>
        <v>1937328</v>
      </c>
      <c r="W52" s="35">
        <f t="shared" si="2"/>
        <v>1535062</v>
      </c>
      <c r="X52" s="35">
        <f t="shared" si="2"/>
        <v>293090</v>
      </c>
      <c r="Y52" s="35">
        <f t="shared" si="2"/>
        <v>1241972</v>
      </c>
      <c r="Z52" s="35">
        <f t="shared" si="2"/>
        <v>393631</v>
      </c>
      <c r="AA52" s="35">
        <f t="shared" si="2"/>
        <v>223058</v>
      </c>
      <c r="AB52" s="35">
        <f t="shared" si="2"/>
        <v>170573</v>
      </c>
      <c r="AC52" s="35">
        <f t="shared" si="2"/>
        <v>8635</v>
      </c>
      <c r="AD52" s="35">
        <f t="shared" si="2"/>
        <v>131658</v>
      </c>
      <c r="AE52" s="35">
        <f t="shared" si="2"/>
        <v>5876</v>
      </c>
      <c r="AF52" s="35">
        <f t="shared" si="2"/>
        <v>65955</v>
      </c>
      <c r="AG52" s="35">
        <f t="shared" si="2"/>
        <v>29869</v>
      </c>
      <c r="AH52" s="35">
        <f t="shared" si="2"/>
        <v>58581</v>
      </c>
      <c r="AI52" s="35">
        <f t="shared" si="2"/>
        <v>23956</v>
      </c>
      <c r="AJ52" s="35">
        <f t="shared" si="2"/>
        <v>38319</v>
      </c>
      <c r="AK52" s="35">
        <f t="shared" si="2"/>
        <v>33852</v>
      </c>
      <c r="AL52" s="35">
        <f t="shared" si="2"/>
        <v>36682</v>
      </c>
      <c r="AM52" s="35">
        <f t="shared" si="2"/>
        <v>3924</v>
      </c>
      <c r="AN52" s="35">
        <f t="shared" si="2"/>
        <v>35512</v>
      </c>
      <c r="AO52" s="35">
        <f t="shared" si="2"/>
        <v>69749</v>
      </c>
      <c r="AP52" s="35">
        <f t="shared" si="2"/>
        <v>150429</v>
      </c>
      <c r="AQ52" s="35">
        <f t="shared" si="2"/>
        <v>23461</v>
      </c>
      <c r="AR52" s="35">
        <f t="shared" si="2"/>
        <v>93229</v>
      </c>
      <c r="AS52" s="35">
        <f t="shared" si="2"/>
        <v>55616</v>
      </c>
      <c r="AT52" s="35">
        <f t="shared" si="2"/>
        <v>418706</v>
      </c>
      <c r="AU52" s="35">
        <f t="shared" si="2"/>
        <v>344860</v>
      </c>
      <c r="AV52" s="35">
        <f t="shared" si="2"/>
        <v>46486</v>
      </c>
      <c r="AW52" s="35">
        <f t="shared" si="2"/>
        <v>107959</v>
      </c>
      <c r="AX52" s="35">
        <f t="shared" si="2"/>
        <v>49111</v>
      </c>
      <c r="AY52" s="35">
        <f t="shared" si="2"/>
        <v>65988</v>
      </c>
      <c r="AZ52" s="35">
        <f t="shared" si="2"/>
        <v>35468</v>
      </c>
      <c r="BA52" s="35">
        <f t="shared" si="2"/>
        <v>83878</v>
      </c>
      <c r="BB52" s="35">
        <f t="shared" si="2"/>
        <v>31287</v>
      </c>
      <c r="BC52" s="35">
        <f t="shared" si="2"/>
        <v>19940</v>
      </c>
      <c r="BD52" s="35">
        <f t="shared" si="2"/>
        <v>1524669</v>
      </c>
      <c r="BE52" s="35">
        <f t="shared" si="2"/>
        <v>544317</v>
      </c>
      <c r="BF52" s="35">
        <f t="shared" si="2"/>
        <v>1443182</v>
      </c>
      <c r="BG52" s="35">
        <f t="shared" si="2"/>
        <v>494146</v>
      </c>
      <c r="BH52" s="35">
        <f t="shared" si="2"/>
        <v>1298882</v>
      </c>
      <c r="BI52" s="35">
        <f t="shared" si="2"/>
        <v>236180</v>
      </c>
      <c r="BJ52" s="35">
        <f t="shared" si="2"/>
        <v>136922</v>
      </c>
      <c r="BK52" s="35">
        <f t="shared" si="2"/>
        <v>256709</v>
      </c>
      <c r="BL52" s="35">
        <f t="shared" si="2"/>
        <v>7378</v>
      </c>
      <c r="BM52" s="35">
        <f t="shared" si="2"/>
        <v>1257</v>
      </c>
      <c r="BN52" s="35">
        <f t="shared" si="2"/>
        <v>81487</v>
      </c>
      <c r="BO52" s="35">
        <f t="shared" si="2"/>
        <v>50171</v>
      </c>
    </row>
    <row r="53" spans="19:67" ht="14.25">
      <c r="S53" s="79" t="s">
        <v>86</v>
      </c>
      <c r="T53" s="80"/>
      <c r="U53" s="35">
        <f>SUM(U48:U51)</f>
        <v>2567203</v>
      </c>
      <c r="V53" s="35">
        <f aca="true" t="shared" si="3" ref="V53:BO53">SUM(V48:V51)</f>
        <v>2385209</v>
      </c>
      <c r="W53" s="35">
        <f t="shared" si="3"/>
        <v>1913444</v>
      </c>
      <c r="X53" s="35">
        <f t="shared" si="3"/>
        <v>405187</v>
      </c>
      <c r="Y53" s="35">
        <f t="shared" si="3"/>
        <v>1508257</v>
      </c>
      <c r="Z53" s="35">
        <f t="shared" si="3"/>
        <v>465665</v>
      </c>
      <c r="AA53" s="35">
        <f t="shared" si="3"/>
        <v>266288</v>
      </c>
      <c r="AB53" s="35">
        <f t="shared" si="3"/>
        <v>199377</v>
      </c>
      <c r="AC53" s="35">
        <f t="shared" si="3"/>
        <v>6100</v>
      </c>
      <c r="AD53" s="35">
        <f t="shared" si="3"/>
        <v>181994</v>
      </c>
      <c r="AE53" s="35">
        <f t="shared" si="3"/>
        <v>2768</v>
      </c>
      <c r="AF53" s="35">
        <f t="shared" si="3"/>
        <v>116272</v>
      </c>
      <c r="AG53" s="35">
        <f t="shared" si="3"/>
        <v>21258</v>
      </c>
      <c r="AH53" s="35">
        <f t="shared" si="3"/>
        <v>70306</v>
      </c>
      <c r="AI53" s="35">
        <f t="shared" si="3"/>
        <v>47534</v>
      </c>
      <c r="AJ53" s="35">
        <f t="shared" si="3"/>
        <v>54496</v>
      </c>
      <c r="AK53" s="35">
        <f t="shared" si="3"/>
        <v>46299</v>
      </c>
      <c r="AL53" s="35">
        <f t="shared" si="3"/>
        <v>46254</v>
      </c>
      <c r="AM53" s="35">
        <f t="shared" si="3"/>
        <v>2847</v>
      </c>
      <c r="AN53" s="35">
        <f t="shared" si="3"/>
        <v>45258</v>
      </c>
      <c r="AO53" s="35">
        <f t="shared" si="3"/>
        <v>72613</v>
      </c>
      <c r="AP53" s="35">
        <f t="shared" si="3"/>
        <v>133784</v>
      </c>
      <c r="AQ53" s="35">
        <f t="shared" si="3"/>
        <v>28466</v>
      </c>
      <c r="AR53" s="35">
        <f t="shared" si="3"/>
        <v>124610</v>
      </c>
      <c r="AS53" s="35">
        <f t="shared" si="3"/>
        <v>76317</v>
      </c>
      <c r="AT53" s="35">
        <f t="shared" si="3"/>
        <v>496329</v>
      </c>
      <c r="AU53" s="35">
        <f t="shared" si="3"/>
        <v>487556</v>
      </c>
      <c r="AV53" s="35">
        <f t="shared" si="3"/>
        <v>40477</v>
      </c>
      <c r="AW53" s="35">
        <f t="shared" si="3"/>
        <v>111678</v>
      </c>
      <c r="AX53" s="35">
        <f t="shared" si="3"/>
        <v>36144</v>
      </c>
      <c r="AY53" s="35">
        <f t="shared" si="3"/>
        <v>118466</v>
      </c>
      <c r="AZ53" s="35">
        <f t="shared" si="3"/>
        <v>40103</v>
      </c>
      <c r="BA53" s="35">
        <f t="shared" si="3"/>
        <v>96797</v>
      </c>
      <c r="BB53" s="35">
        <f t="shared" si="3"/>
        <v>41555</v>
      </c>
      <c r="BC53" s="35">
        <f t="shared" si="3"/>
        <v>20922</v>
      </c>
      <c r="BD53" s="35">
        <f t="shared" si="3"/>
        <v>1907395</v>
      </c>
      <c r="BE53" s="35">
        <f t="shared" si="3"/>
        <v>659808</v>
      </c>
      <c r="BF53" s="35">
        <f t="shared" si="3"/>
        <v>1821916</v>
      </c>
      <c r="BG53" s="35">
        <f t="shared" si="3"/>
        <v>563293</v>
      </c>
      <c r="BH53" s="35">
        <f t="shared" si="3"/>
        <v>1672980</v>
      </c>
      <c r="BI53" s="35">
        <f t="shared" si="3"/>
        <v>240464</v>
      </c>
      <c r="BJ53" s="35">
        <f t="shared" si="3"/>
        <v>144051</v>
      </c>
      <c r="BK53" s="35">
        <f t="shared" si="3"/>
        <v>321614</v>
      </c>
      <c r="BL53" s="35">
        <f t="shared" si="3"/>
        <v>4885</v>
      </c>
      <c r="BM53" s="35">
        <f t="shared" si="3"/>
        <v>1215</v>
      </c>
      <c r="BN53" s="35">
        <f t="shared" si="3"/>
        <v>85479</v>
      </c>
      <c r="BO53" s="35">
        <f t="shared" si="3"/>
        <v>96515</v>
      </c>
    </row>
    <row r="54" spans="19:67" s="30" customFormat="1" ht="14.25">
      <c r="S54" s="36"/>
      <c r="T54" s="37"/>
      <c r="U54" s="38"/>
      <c r="V54" s="39"/>
      <c r="W54" s="39"/>
      <c r="X54" s="39"/>
      <c r="Y54" s="39"/>
      <c r="Z54" s="39"/>
      <c r="AA54" s="39"/>
      <c r="AB54" s="39"/>
      <c r="AC54" s="39"/>
      <c r="AD54" s="40"/>
      <c r="AE54" s="38"/>
      <c r="AF54" s="39"/>
      <c r="AG54" s="39"/>
      <c r="AH54" s="39"/>
      <c r="AI54" s="39"/>
      <c r="AJ54" s="39"/>
      <c r="AK54" s="39"/>
      <c r="AL54" s="40"/>
      <c r="AM54" s="38"/>
      <c r="AN54" s="39"/>
      <c r="AO54" s="39"/>
      <c r="AP54" s="39"/>
      <c r="AQ54" s="39"/>
      <c r="AR54" s="39"/>
      <c r="AS54" s="39"/>
      <c r="AT54" s="39"/>
      <c r="AU54" s="39"/>
      <c r="AV54" s="40"/>
      <c r="AW54" s="38"/>
      <c r="AX54" s="39"/>
      <c r="AY54" s="39"/>
      <c r="AZ54" s="39"/>
      <c r="BA54" s="39"/>
      <c r="BB54" s="39"/>
      <c r="BC54" s="40"/>
      <c r="BD54" s="3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40"/>
    </row>
    <row r="55" spans="19:67" s="30" customFormat="1" ht="14.25">
      <c r="S55" s="41" t="s">
        <v>49</v>
      </c>
      <c r="T55" s="69">
        <f>S24</f>
        <v>2008</v>
      </c>
      <c r="U55" s="42">
        <f aca="true" t="shared" si="4" ref="U55:BO55">IF(AND(U23&lt;=0,U24&gt;=0),"-",(U24-U23)/U23*100)</f>
        <v>-14.034860596032939</v>
      </c>
      <c r="V55" s="42">
        <f t="shared" si="4"/>
        <v>-12.262839409213429</v>
      </c>
      <c r="W55" s="42">
        <f t="shared" si="4"/>
        <v>-20.697027440638912</v>
      </c>
      <c r="X55" s="42">
        <f t="shared" si="4"/>
        <v>-14.657932298923523</v>
      </c>
      <c r="Y55" s="42">
        <f t="shared" si="4"/>
        <v>-22.231303440187762</v>
      </c>
      <c r="Z55" s="42">
        <f t="shared" si="4"/>
        <v>26.51749531670805</v>
      </c>
      <c r="AA55" s="42">
        <f t="shared" si="4"/>
        <v>17.185245620599172</v>
      </c>
      <c r="AB55" s="42">
        <f t="shared" si="4"/>
        <v>53.00437377581336</v>
      </c>
      <c r="AC55" s="42">
        <f t="shared" si="4"/>
        <v>57.60338014944642</v>
      </c>
      <c r="AD55" s="42">
        <f t="shared" si="4"/>
        <v>-36.69974640708816</v>
      </c>
      <c r="AE55" s="42">
        <f t="shared" si="4"/>
        <v>-23.334430482681174</v>
      </c>
      <c r="AF55" s="42">
        <f t="shared" si="4"/>
        <v>-12.511358200304235</v>
      </c>
      <c r="AG55" s="42">
        <f t="shared" si="4"/>
        <v>-20.16402506450424</v>
      </c>
      <c r="AH55" s="42">
        <f t="shared" si="4"/>
        <v>2.248425623165888</v>
      </c>
      <c r="AI55" s="42">
        <f t="shared" si="4"/>
        <v>-1.6809166938979243</v>
      </c>
      <c r="AJ55" s="42">
        <f t="shared" si="4"/>
        <v>-29.8952833363678</v>
      </c>
      <c r="AK55" s="42">
        <f t="shared" si="4"/>
        <v>8.297468979954896</v>
      </c>
      <c r="AL55" s="43">
        <f t="shared" si="4"/>
        <v>-35.071127238028275</v>
      </c>
      <c r="AM55" s="42">
        <f t="shared" si="4"/>
        <v>-12.689901697944595</v>
      </c>
      <c r="AN55" s="42">
        <f t="shared" si="4"/>
        <v>-24.40858388948911</v>
      </c>
      <c r="AO55" s="42">
        <f t="shared" si="4"/>
        <v>18.971312024819504</v>
      </c>
      <c r="AP55" s="42">
        <f t="shared" si="4"/>
        <v>-2.5572117550574744</v>
      </c>
      <c r="AQ55" s="43">
        <f t="shared" si="4"/>
        <v>12.57003634096521</v>
      </c>
      <c r="AR55" s="42">
        <f t="shared" si="4"/>
        <v>-31.902232254290467</v>
      </c>
      <c r="AS55" s="42">
        <f t="shared" si="4"/>
        <v>2.5627618224352737</v>
      </c>
      <c r="AT55" s="42">
        <f t="shared" si="4"/>
        <v>-37.03039237437492</v>
      </c>
      <c r="AU55" s="42">
        <f t="shared" si="4"/>
        <v>-9.39387033369043</v>
      </c>
      <c r="AV55" s="42">
        <f t="shared" si="4"/>
        <v>-26.363794142901508</v>
      </c>
      <c r="AW55" s="42">
        <f t="shared" si="4"/>
        <v>19.34248960613727</v>
      </c>
      <c r="AX55" s="42">
        <f t="shared" si="4"/>
        <v>-20.250074774030345</v>
      </c>
      <c r="AY55" s="42">
        <f t="shared" si="4"/>
        <v>48.942782591355986</v>
      </c>
      <c r="AZ55" s="42">
        <f t="shared" si="4"/>
        <v>50.38121003443188</v>
      </c>
      <c r="BA55" s="42">
        <f t="shared" si="4"/>
        <v>54.780130676445296</v>
      </c>
      <c r="BB55" s="42">
        <f t="shared" si="4"/>
        <v>73.73981314885552</v>
      </c>
      <c r="BC55" s="42">
        <f t="shared" si="4"/>
        <v>7.908124932918321</v>
      </c>
      <c r="BD55" s="42">
        <f t="shared" si="4"/>
        <v>-19.56950519502143</v>
      </c>
      <c r="BE55" s="42">
        <f t="shared" si="4"/>
        <v>3.484255963043037</v>
      </c>
      <c r="BF55" s="42">
        <f t="shared" si="4"/>
        <v>-18.58904624163098</v>
      </c>
      <c r="BG55" s="42">
        <f t="shared" si="4"/>
        <v>11.35062123190663</v>
      </c>
      <c r="BH55" s="42">
        <f t="shared" si="4"/>
        <v>-22.346066127972776</v>
      </c>
      <c r="BI55" s="42">
        <f t="shared" si="4"/>
        <v>-6.371082736648806</v>
      </c>
      <c r="BJ55" s="42">
        <f t="shared" si="4"/>
        <v>34.96697972213094</v>
      </c>
      <c r="BK55" s="42">
        <f t="shared" si="4"/>
        <v>23.228997281263858</v>
      </c>
      <c r="BL55" s="42">
        <f t="shared" si="4"/>
        <v>60.25257708956223</v>
      </c>
      <c r="BM55" s="42">
        <f t="shared" si="4"/>
        <v>38.76903553299492</v>
      </c>
      <c r="BN55" s="42">
        <f t="shared" si="4"/>
        <v>-44.81026992417147</v>
      </c>
      <c r="BO55" s="42">
        <f t="shared" si="4"/>
        <v>-31.473797265505134</v>
      </c>
    </row>
    <row r="56" spans="19:67" s="30" customFormat="1" ht="14.25">
      <c r="S56" s="44"/>
      <c r="T56" s="69">
        <f>S25</f>
        <v>2009</v>
      </c>
      <c r="U56" s="45">
        <f aca="true" t="shared" si="5" ref="U56:BO56">IF(AND(U24&lt;=0,U25&gt;=0),"-",(U25-U24)/U24*100)</f>
        <v>-13.288245999033279</v>
      </c>
      <c r="V56" s="45">
        <f t="shared" si="5"/>
        <v>-13.527354135636068</v>
      </c>
      <c r="W56" s="45">
        <f t="shared" si="5"/>
        <v>-14.061383616731751</v>
      </c>
      <c r="X56" s="45">
        <f t="shared" si="5"/>
        <v>-38.320429987429065</v>
      </c>
      <c r="Y56" s="45">
        <f t="shared" si="5"/>
        <v>-7.298005229803621</v>
      </c>
      <c r="Z56" s="45">
        <f t="shared" si="5"/>
        <v>-12.860725572469114</v>
      </c>
      <c r="AA56" s="45">
        <f t="shared" si="5"/>
        <v>-15.167709053010606</v>
      </c>
      <c r="AB56" s="45">
        <f t="shared" si="5"/>
        <v>-7.845874941388932</v>
      </c>
      <c r="AC56" s="45">
        <f t="shared" si="5"/>
        <v>47.92354474370113</v>
      </c>
      <c r="AD56" s="45">
        <f t="shared" si="5"/>
        <v>-9.049307597186166</v>
      </c>
      <c r="AE56" s="45">
        <f t="shared" si="5"/>
        <v>-55.47642498169053</v>
      </c>
      <c r="AF56" s="45">
        <f t="shared" si="5"/>
        <v>24.82222312227693</v>
      </c>
      <c r="AG56" s="45">
        <f t="shared" si="5"/>
        <v>-31.374223781712413</v>
      </c>
      <c r="AH56" s="45">
        <f t="shared" si="5"/>
        <v>-68.1877319067221</v>
      </c>
      <c r="AI56" s="45">
        <f t="shared" si="5"/>
        <v>-75.41508703496739</v>
      </c>
      <c r="AJ56" s="45">
        <f t="shared" si="5"/>
        <v>-69.60780070121315</v>
      </c>
      <c r="AK56" s="45">
        <f t="shared" si="5"/>
        <v>0.015763187150513547</v>
      </c>
      <c r="AL56" s="45">
        <f t="shared" si="5"/>
        <v>-24.22348237637356</v>
      </c>
      <c r="AM56" s="45">
        <f t="shared" si="5"/>
        <v>25.75912657795974</v>
      </c>
      <c r="AN56" s="45">
        <f t="shared" si="5"/>
        <v>-8.561663479923517</v>
      </c>
      <c r="AO56" s="45">
        <f t="shared" si="5"/>
        <v>42.64868628090127</v>
      </c>
      <c r="AP56" s="45">
        <f t="shared" si="5"/>
        <v>-15.16186330276253</v>
      </c>
      <c r="AQ56" s="45">
        <f t="shared" si="5"/>
        <v>-0.9087331662099924</v>
      </c>
      <c r="AR56" s="45">
        <f t="shared" si="5"/>
        <v>-9.118487035912658</v>
      </c>
      <c r="AS56" s="45">
        <f t="shared" si="5"/>
        <v>-9.605608649910264</v>
      </c>
      <c r="AT56" s="45">
        <f t="shared" si="5"/>
        <v>-14.363702428492811</v>
      </c>
      <c r="AU56" s="45">
        <f t="shared" si="5"/>
        <v>-0.5840682480402108</v>
      </c>
      <c r="AV56" s="45">
        <f t="shared" si="5"/>
        <v>-10.369359590634208</v>
      </c>
      <c r="AW56" s="45">
        <f t="shared" si="5"/>
        <v>-18.43733182777896</v>
      </c>
      <c r="AX56" s="45">
        <f t="shared" si="5"/>
        <v>-4.414377477108104</v>
      </c>
      <c r="AY56" s="45">
        <f t="shared" si="5"/>
        <v>-15.642531070199384</v>
      </c>
      <c r="AZ56" s="45">
        <f t="shared" si="5"/>
        <v>-8.429292516298812</v>
      </c>
      <c r="BA56" s="45">
        <f t="shared" si="5"/>
        <v>1.3117446065042628</v>
      </c>
      <c r="BB56" s="45">
        <f t="shared" si="5"/>
        <v>-26.990192332186986</v>
      </c>
      <c r="BC56" s="45">
        <f t="shared" si="5"/>
        <v>-1.852036046072132</v>
      </c>
      <c r="BD56" s="45">
        <f t="shared" si="5"/>
        <v>-11.983986615414192</v>
      </c>
      <c r="BE56" s="45">
        <f t="shared" si="5"/>
        <v>-16.49697391514858</v>
      </c>
      <c r="BF56" s="45">
        <f t="shared" si="5"/>
        <v>-12.70013779208229</v>
      </c>
      <c r="BG56" s="45">
        <f t="shared" si="5"/>
        <v>-15.784842689704092</v>
      </c>
      <c r="BH56" s="45">
        <f t="shared" si="5"/>
        <v>-13.464052712944468</v>
      </c>
      <c r="BI56" s="45">
        <f t="shared" si="5"/>
        <v>-18.365372657194527</v>
      </c>
      <c r="BJ56" s="45">
        <f t="shared" si="5"/>
        <v>-9.264323514117036</v>
      </c>
      <c r="BK56" s="45">
        <f t="shared" si="5"/>
        <v>-14.39370192089535</v>
      </c>
      <c r="BL56" s="45">
        <f t="shared" si="5"/>
        <v>59.46367408315001</v>
      </c>
      <c r="BM56" s="45">
        <f t="shared" si="5"/>
        <v>-46.822130772748054</v>
      </c>
      <c r="BN56" s="45">
        <f t="shared" si="5"/>
        <v>15.211846937112286</v>
      </c>
      <c r="BO56" s="45">
        <f t="shared" si="5"/>
        <v>-21.63941277885168</v>
      </c>
    </row>
    <row r="57" spans="19:67" s="30" customFormat="1" ht="14.25">
      <c r="S57" s="46" t="s">
        <v>50</v>
      </c>
      <c r="T57" s="70">
        <f>S26</f>
        <v>2010</v>
      </c>
      <c r="U57" s="47">
        <f aca="true" t="shared" si="6" ref="U57:BO57">IF(AND(U25&lt;=0,U26&gt;=0),"-",(U26-U25)/U25*100)</f>
        <v>-6.6336510239233135</v>
      </c>
      <c r="V57" s="47">
        <f t="shared" si="6"/>
        <v>-6.334017607652475</v>
      </c>
      <c r="W57" s="47">
        <f t="shared" si="6"/>
        <v>-3.2048208202906063</v>
      </c>
      <c r="X57" s="47">
        <f t="shared" si="6"/>
        <v>0.2410431096686096</v>
      </c>
      <c r="Y57" s="47">
        <f t="shared" si="6"/>
        <v>-3.844026084199522</v>
      </c>
      <c r="Z57" s="47">
        <f t="shared" si="6"/>
        <v>-13.902455606129404</v>
      </c>
      <c r="AA57" s="47">
        <f t="shared" si="6"/>
        <v>-18.960728520961215</v>
      </c>
      <c r="AB57" s="47">
        <f t="shared" si="6"/>
        <v>-3.7805521585972985</v>
      </c>
      <c r="AC57" s="47">
        <f t="shared" si="6"/>
        <v>-66.93124800724942</v>
      </c>
      <c r="AD57" s="47">
        <f t="shared" si="6"/>
        <v>-11.684050538083644</v>
      </c>
      <c r="AE57" s="47">
        <f t="shared" si="6"/>
        <v>-8.343732274532048</v>
      </c>
      <c r="AF57" s="47">
        <f t="shared" si="6"/>
        <v>-33.583801899605525</v>
      </c>
      <c r="AG57" s="47">
        <f t="shared" si="6"/>
        <v>-23.528884104772157</v>
      </c>
      <c r="AH57" s="47">
        <f t="shared" si="6"/>
        <v>60.376741180608384</v>
      </c>
      <c r="AI57" s="47">
        <f t="shared" si="6"/>
        <v>25.84344777383269</v>
      </c>
      <c r="AJ57" s="47">
        <f t="shared" si="6"/>
        <v>96.19089543736081</v>
      </c>
      <c r="AK57" s="47">
        <f t="shared" si="6"/>
        <v>11.27885660249019</v>
      </c>
      <c r="AL57" s="47">
        <f t="shared" si="6"/>
        <v>-5.830451813762393</v>
      </c>
      <c r="AM57" s="47">
        <f t="shared" si="6"/>
        <v>205.43950081389036</v>
      </c>
      <c r="AN57" s="47">
        <f t="shared" si="6"/>
        <v>-30.00747559974698</v>
      </c>
      <c r="AO57" s="47">
        <f t="shared" si="6"/>
        <v>-45.16689611591325</v>
      </c>
      <c r="AP57" s="47">
        <f t="shared" si="6"/>
        <v>-3.215616831837952</v>
      </c>
      <c r="AQ57" s="47">
        <f t="shared" si="6"/>
        <v>-6.7982085205586245</v>
      </c>
      <c r="AR57" s="47">
        <f t="shared" si="6"/>
        <v>-17.089827560183206</v>
      </c>
      <c r="AS57" s="47">
        <f t="shared" si="6"/>
        <v>-21.92555209983765</v>
      </c>
      <c r="AT57" s="47">
        <f t="shared" si="6"/>
        <v>-3.825825999015454</v>
      </c>
      <c r="AU57" s="47">
        <f t="shared" si="6"/>
        <v>12.445244924732618</v>
      </c>
      <c r="AV57" s="47">
        <f t="shared" si="6"/>
        <v>8.88953476302186</v>
      </c>
      <c r="AW57" s="47">
        <f t="shared" si="6"/>
        <v>-24.450868175955513</v>
      </c>
      <c r="AX57" s="47">
        <f t="shared" si="6"/>
        <v>-10.369685644173412</v>
      </c>
      <c r="AY57" s="47">
        <f t="shared" si="6"/>
        <v>-15.764037810929867</v>
      </c>
      <c r="AZ57" s="47">
        <f t="shared" si="6"/>
        <v>-8.250527683065432</v>
      </c>
      <c r="BA57" s="47">
        <f t="shared" si="6"/>
        <v>-9.934320571277325</v>
      </c>
      <c r="BB57" s="47">
        <f t="shared" si="6"/>
        <v>-2.647228374647289</v>
      </c>
      <c r="BC57" s="47">
        <f t="shared" si="6"/>
        <v>61.22056021727674</v>
      </c>
      <c r="BD57" s="47">
        <f t="shared" si="6"/>
        <v>-3.374924203326124</v>
      </c>
      <c r="BE57" s="47">
        <f t="shared" si="6"/>
        <v>-15.080735554773595</v>
      </c>
      <c r="BF57" s="47">
        <f t="shared" si="6"/>
        <v>-3.810720873560373</v>
      </c>
      <c r="BG57" s="47">
        <f t="shared" si="6"/>
        <v>-13.472371425696124</v>
      </c>
      <c r="BH57" s="47">
        <f t="shared" si="6"/>
        <v>-2.525346574441916</v>
      </c>
      <c r="BI57" s="47">
        <f t="shared" si="6"/>
        <v>-8.394010646573953</v>
      </c>
      <c r="BJ57" s="47">
        <f t="shared" si="6"/>
        <v>-9.145719833863748</v>
      </c>
      <c r="BK57" s="47">
        <f t="shared" si="6"/>
        <v>-16.051824299418456</v>
      </c>
      <c r="BL57" s="47">
        <f t="shared" si="6"/>
        <v>-72.0160656596525</v>
      </c>
      <c r="BM57" s="47">
        <f t="shared" si="6"/>
        <v>58.25451418744626</v>
      </c>
      <c r="BN57" s="47">
        <f t="shared" si="6"/>
        <v>9.165088942057631</v>
      </c>
      <c r="BO57" s="47">
        <f t="shared" si="6"/>
        <v>-27.562789900279068</v>
      </c>
    </row>
    <row r="58" spans="19:67" s="30" customFormat="1" ht="14.25">
      <c r="S58" s="44"/>
      <c r="T58" s="67">
        <v>201007</v>
      </c>
      <c r="U58" s="45">
        <f aca="true" t="shared" si="7" ref="U58:BO58">IF(AND(U27&lt;=0,U39&gt;=0),"-",(U39-U27)/U27*100)</f>
        <v>-2.686938568102818</v>
      </c>
      <c r="V58" s="45">
        <f t="shared" si="7"/>
        <v>-8.018569611719983</v>
      </c>
      <c r="W58" s="45">
        <f t="shared" si="7"/>
        <v>3.2692730873615488</v>
      </c>
      <c r="X58" s="45">
        <f t="shared" si="7"/>
        <v>-22.205904966938338</v>
      </c>
      <c r="Y58" s="45">
        <f t="shared" si="7"/>
        <v>15.147886566522068</v>
      </c>
      <c r="Z58" s="45">
        <f t="shared" si="7"/>
        <v>-36.00485510544682</v>
      </c>
      <c r="AA58" s="45">
        <f t="shared" si="7"/>
        <v>-35.971059509829914</v>
      </c>
      <c r="AB58" s="45">
        <f t="shared" si="7"/>
        <v>-36.065158248703085</v>
      </c>
      <c r="AC58" s="45">
        <f t="shared" si="7"/>
        <v>-10.894941634241246</v>
      </c>
      <c r="AD58" s="45">
        <f t="shared" si="7"/>
        <v>180.15849371387714</v>
      </c>
      <c r="AE58" s="45">
        <f t="shared" si="7"/>
        <v>32.2</v>
      </c>
      <c r="AF58" s="45">
        <f t="shared" si="7"/>
        <v>-79.42906178489703</v>
      </c>
      <c r="AG58" s="45">
        <f t="shared" si="7"/>
        <v>-18.573875136229177</v>
      </c>
      <c r="AH58" s="45">
        <f t="shared" si="7"/>
        <v>188.3468559837728</v>
      </c>
      <c r="AI58" s="45">
        <f t="shared" si="7"/>
        <v>27.322199286920622</v>
      </c>
      <c r="AJ58" s="45">
        <f t="shared" si="7"/>
        <v>405.07054673721336</v>
      </c>
      <c r="AK58" s="45">
        <f t="shared" si="7"/>
        <v>-13.220832827485735</v>
      </c>
      <c r="AL58" s="45">
        <f t="shared" si="7"/>
        <v>56.343642611683855</v>
      </c>
      <c r="AM58" s="45">
        <f t="shared" si="7"/>
        <v>142.93478260869566</v>
      </c>
      <c r="AN58" s="45">
        <f t="shared" si="7"/>
        <v>-6.0370658084563305</v>
      </c>
      <c r="AO58" s="45">
        <f t="shared" si="7"/>
        <v>-8.60069716155652</v>
      </c>
      <c r="AP58" s="45">
        <f t="shared" si="7"/>
        <v>74.31211669152992</v>
      </c>
      <c r="AQ58" s="45">
        <f t="shared" si="7"/>
        <v>45.356125356125354</v>
      </c>
      <c r="AR58" s="45">
        <f t="shared" si="7"/>
        <v>31.58428525675243</v>
      </c>
      <c r="AS58" s="45">
        <f t="shared" si="7"/>
        <v>-34.38254003070848</v>
      </c>
      <c r="AT58" s="45">
        <f t="shared" si="7"/>
        <v>23.204998644351875</v>
      </c>
      <c r="AU58" s="45">
        <f t="shared" si="7"/>
        <v>4.2307847244602</v>
      </c>
      <c r="AV58" s="45">
        <f t="shared" si="7"/>
        <v>9.883040935672515</v>
      </c>
      <c r="AW58" s="48">
        <f t="shared" si="7"/>
        <v>-46.513664718394196</v>
      </c>
      <c r="AX58" s="45">
        <f t="shared" si="7"/>
        <v>23.80749271344281</v>
      </c>
      <c r="AY58" s="45">
        <f t="shared" si="7"/>
        <v>-43.02737339104041</v>
      </c>
      <c r="AZ58" s="45">
        <f t="shared" si="7"/>
        <v>-70.85994422955834</v>
      </c>
      <c r="BA58" s="45">
        <f t="shared" si="7"/>
        <v>-25.711229946524067</v>
      </c>
      <c r="BB58" s="45">
        <f t="shared" si="7"/>
        <v>3.5693629678592083</v>
      </c>
      <c r="BC58" s="45">
        <f t="shared" si="7"/>
        <v>-0.6816632583503749</v>
      </c>
      <c r="BD58" s="45">
        <f t="shared" si="7"/>
        <v>-3.746883979593258</v>
      </c>
      <c r="BE58" s="45">
        <f t="shared" si="7"/>
        <v>0.14054944306509234</v>
      </c>
      <c r="BF58" s="45">
        <f t="shared" si="7"/>
        <v>-4.851956494679264</v>
      </c>
      <c r="BG58" s="45">
        <f t="shared" si="7"/>
        <v>-17.02063734752332</v>
      </c>
      <c r="BH58" s="45">
        <f t="shared" si="7"/>
        <v>0.8593132555316254</v>
      </c>
      <c r="BI58" s="45">
        <f t="shared" si="7"/>
        <v>25.023903503395523</v>
      </c>
      <c r="BJ58" s="45">
        <f t="shared" si="7"/>
        <v>-42.2497944005435</v>
      </c>
      <c r="BK58" s="45">
        <f t="shared" si="7"/>
        <v>-32.79554579616138</v>
      </c>
      <c r="BL58" s="45">
        <f t="shared" si="7"/>
        <v>-11.561743341404359</v>
      </c>
      <c r="BM58" s="45">
        <f t="shared" si="7"/>
        <v>-3.4013605442176873</v>
      </c>
      <c r="BN58" s="45">
        <f t="shared" si="7"/>
        <v>89.40803801227479</v>
      </c>
      <c r="BO58" s="45">
        <f t="shared" si="7"/>
        <v>219.22945789294238</v>
      </c>
    </row>
    <row r="59" spans="19:67" s="30" customFormat="1" ht="14.25">
      <c r="S59" s="46" t="s">
        <v>51</v>
      </c>
      <c r="T59" s="67">
        <v>201008</v>
      </c>
      <c r="U59" s="45">
        <f aca="true" t="shared" si="8" ref="U59:BO59">IF(AND(U28&lt;=0,U40&gt;=0),"-",(U40-U28)/U28*100)</f>
        <v>2.9466897804722523</v>
      </c>
      <c r="V59" s="45">
        <f t="shared" si="8"/>
        <v>8.779368603994183</v>
      </c>
      <c r="W59" s="45">
        <f t="shared" si="8"/>
        <v>13.50426676377739</v>
      </c>
      <c r="X59" s="45">
        <f t="shared" si="8"/>
        <v>-12.610108955193933</v>
      </c>
      <c r="Y59" s="45">
        <f t="shared" si="8"/>
        <v>21.35743357198242</v>
      </c>
      <c r="Z59" s="45">
        <f t="shared" si="8"/>
        <v>-6.2964105728684565</v>
      </c>
      <c r="AA59" s="45">
        <f t="shared" si="8"/>
        <v>-9.88693667392112</v>
      </c>
      <c r="AB59" s="45">
        <f t="shared" si="8"/>
        <v>0.25169409486931266</v>
      </c>
      <c r="AC59" s="45">
        <f t="shared" si="8"/>
        <v>39.12553950084444</v>
      </c>
      <c r="AD59" s="45">
        <f t="shared" si="8"/>
        <v>-78.18733427295096</v>
      </c>
      <c r="AE59" s="45">
        <f t="shared" si="8"/>
        <v>-66.3861723902661</v>
      </c>
      <c r="AF59" s="45">
        <f t="shared" si="8"/>
        <v>-55.63601219240205</v>
      </c>
      <c r="AG59" s="45">
        <f t="shared" si="8"/>
        <v>35.8148893360161</v>
      </c>
      <c r="AH59" s="45">
        <f t="shared" si="8"/>
        <v>200.6087437742114</v>
      </c>
      <c r="AI59" s="45">
        <f t="shared" si="8"/>
        <v>94.07037358818418</v>
      </c>
      <c r="AJ59" s="45">
        <f t="shared" si="8"/>
        <v>56.204294834590826</v>
      </c>
      <c r="AK59" s="45">
        <f t="shared" si="8"/>
        <v>60.92961487383798</v>
      </c>
      <c r="AL59" s="45">
        <f t="shared" si="8"/>
        <v>179.71634398919406</v>
      </c>
      <c r="AM59" s="48">
        <f t="shared" si="8"/>
        <v>14.37246963562753</v>
      </c>
      <c r="AN59" s="45">
        <f t="shared" si="8"/>
        <v>-29.155313351498634</v>
      </c>
      <c r="AO59" s="45">
        <f t="shared" si="8"/>
        <v>-57.21123389878229</v>
      </c>
      <c r="AP59" s="45">
        <f t="shared" si="8"/>
        <v>-41.85892149566547</v>
      </c>
      <c r="AQ59" s="45">
        <f t="shared" si="8"/>
        <v>361.6267628730732</v>
      </c>
      <c r="AR59" s="45">
        <f t="shared" si="8"/>
        <v>28.802810866398147</v>
      </c>
      <c r="AS59" s="45">
        <f t="shared" si="8"/>
        <v>-40.02661596958175</v>
      </c>
      <c r="AT59" s="45">
        <f t="shared" si="8"/>
        <v>70.22123156403633</v>
      </c>
      <c r="AU59" s="45">
        <f t="shared" si="8"/>
        <v>40.94727073716271</v>
      </c>
      <c r="AV59" s="45">
        <f t="shared" si="8"/>
        <v>7.890056588520615</v>
      </c>
      <c r="AW59" s="48">
        <f t="shared" si="8"/>
        <v>-42.33606128158709</v>
      </c>
      <c r="AX59" s="45">
        <f t="shared" si="8"/>
        <v>132.56962025316457</v>
      </c>
      <c r="AY59" s="45">
        <f t="shared" si="8"/>
        <v>43.744860197368425</v>
      </c>
      <c r="AZ59" s="45">
        <f t="shared" si="8"/>
        <v>18.216098622189993</v>
      </c>
      <c r="BA59" s="45">
        <f t="shared" si="8"/>
        <v>-38.17973669147109</v>
      </c>
      <c r="BB59" s="45">
        <f t="shared" si="8"/>
        <v>105.33548908649959</v>
      </c>
      <c r="BC59" s="45">
        <f t="shared" si="8"/>
        <v>-66.53322658126501</v>
      </c>
      <c r="BD59" s="45">
        <f t="shared" si="8"/>
        <v>8.681703832431447</v>
      </c>
      <c r="BE59" s="45">
        <f t="shared" si="8"/>
        <v>-11.27689588456027</v>
      </c>
      <c r="BF59" s="45">
        <f t="shared" si="8"/>
        <v>14.100361424329488</v>
      </c>
      <c r="BG59" s="45">
        <f t="shared" si="8"/>
        <v>-4.484191963723391</v>
      </c>
      <c r="BH59" s="45">
        <f t="shared" si="8"/>
        <v>18.43533477840689</v>
      </c>
      <c r="BI59" s="45">
        <f t="shared" si="8"/>
        <v>-14.361086684870644</v>
      </c>
      <c r="BJ59" s="45">
        <f t="shared" si="8"/>
        <v>-22.62267497385056</v>
      </c>
      <c r="BK59" s="45">
        <f t="shared" si="8"/>
        <v>0.7519608901803332</v>
      </c>
      <c r="BL59" s="45">
        <f t="shared" si="8"/>
        <v>19.21479803699509</v>
      </c>
      <c r="BM59" s="45">
        <f t="shared" si="8"/>
        <v>3441.935483870968</v>
      </c>
      <c r="BN59" s="45">
        <f t="shared" si="8"/>
        <v>-68.35551298279225</v>
      </c>
      <c r="BO59" s="45">
        <f t="shared" si="8"/>
        <v>-100.94220110847189</v>
      </c>
    </row>
    <row r="60" spans="19:67" s="30" customFormat="1" ht="14.25">
      <c r="S60" s="46" t="s">
        <v>52</v>
      </c>
      <c r="T60" s="67">
        <v>201009</v>
      </c>
      <c r="U60" s="45">
        <f aca="true" t="shared" si="9" ref="U60:BO60">IF(AND(U29&lt;=0,U41&gt;=0),"-",(U41-U29)/U29*100)</f>
        <v>-17.565286508221053</v>
      </c>
      <c r="V60" s="45">
        <f t="shared" si="9"/>
        <v>-19.735062195144987</v>
      </c>
      <c r="W60" s="45">
        <f t="shared" si="9"/>
        <v>-22.90553019800384</v>
      </c>
      <c r="X60" s="45">
        <f t="shared" si="9"/>
        <v>43.78371102500745</v>
      </c>
      <c r="Y60" s="45">
        <f t="shared" si="9"/>
        <v>-29.972004205481795</v>
      </c>
      <c r="Z60" s="45">
        <f t="shared" si="9"/>
        <v>0.31448799313569475</v>
      </c>
      <c r="AA60" s="45">
        <f t="shared" si="9"/>
        <v>-8.154065976435367</v>
      </c>
      <c r="AB60" s="45">
        <f t="shared" si="9"/>
        <v>17.250059529884002</v>
      </c>
      <c r="AC60" s="45">
        <f t="shared" si="9"/>
        <v>-90.46407413033572</v>
      </c>
      <c r="AD60" s="45">
        <f t="shared" si="9"/>
        <v>61.78431945588353</v>
      </c>
      <c r="AE60" s="45">
        <f t="shared" si="9"/>
        <v>1477.1975630983463</v>
      </c>
      <c r="AF60" s="45">
        <f t="shared" si="9"/>
        <v>32.64890332028141</v>
      </c>
      <c r="AG60" s="45">
        <f t="shared" si="9"/>
        <v>-53.359652585866556</v>
      </c>
      <c r="AH60" s="45">
        <f t="shared" si="9"/>
        <v>18.507714746296152</v>
      </c>
      <c r="AI60" s="45">
        <f t="shared" si="9"/>
        <v>108.39314194577352</v>
      </c>
      <c r="AJ60" s="45">
        <f t="shared" si="9"/>
        <v>695.4</v>
      </c>
      <c r="AK60" s="45">
        <f t="shared" si="9"/>
        <v>72.91810311805716</v>
      </c>
      <c r="AL60" s="45">
        <f t="shared" si="9"/>
        <v>-53.309568176294256</v>
      </c>
      <c r="AM60" s="45">
        <f t="shared" si="9"/>
        <v>174.52731092436974</v>
      </c>
      <c r="AN60" s="45">
        <f t="shared" si="9"/>
        <v>-37.90387209006861</v>
      </c>
      <c r="AO60" s="45">
        <f t="shared" si="9"/>
        <v>-60.05666208791208</v>
      </c>
      <c r="AP60" s="45">
        <f t="shared" si="9"/>
        <v>1.4667125014323366</v>
      </c>
      <c r="AQ60" s="45">
        <f t="shared" si="9"/>
        <v>-73.89285309774607</v>
      </c>
      <c r="AR60" s="45">
        <f t="shared" si="9"/>
        <v>-20.730886691857755</v>
      </c>
      <c r="AS60" s="45">
        <f t="shared" si="9"/>
        <v>-2.563989408649603</v>
      </c>
      <c r="AT60" s="45">
        <f t="shared" si="9"/>
        <v>-25.528981141241836</v>
      </c>
      <c r="AU60" s="45">
        <f t="shared" si="9"/>
        <v>-38.99764828847662</v>
      </c>
      <c r="AV60" s="45">
        <f t="shared" si="9"/>
        <v>6.7412190896204125</v>
      </c>
      <c r="AW60" s="48">
        <f t="shared" si="9"/>
        <v>-15.371769383697814</v>
      </c>
      <c r="AX60" s="45">
        <f t="shared" si="9"/>
        <v>-47.31590040837834</v>
      </c>
      <c r="AY60" s="45">
        <f t="shared" si="9"/>
        <v>16.419095135502893</v>
      </c>
      <c r="AZ60" s="45">
        <f t="shared" si="9"/>
        <v>-33.28045775146588</v>
      </c>
      <c r="BA60" s="45">
        <f t="shared" si="9"/>
        <v>74.66683621566634</v>
      </c>
      <c r="BB60" s="45">
        <f t="shared" si="9"/>
        <v>-45.85860264185428</v>
      </c>
      <c r="BC60" s="45">
        <f t="shared" si="9"/>
        <v>203.9843239712606</v>
      </c>
      <c r="BD60" s="45">
        <f t="shared" si="9"/>
        <v>-17.141905378211376</v>
      </c>
      <c r="BE60" s="45">
        <f t="shared" si="9"/>
        <v>-19.040145591974685</v>
      </c>
      <c r="BF60" s="45">
        <f t="shared" si="9"/>
        <v>-21.742893956452047</v>
      </c>
      <c r="BG60" s="45">
        <f t="shared" si="9"/>
        <v>-11.496997108326537</v>
      </c>
      <c r="BH60" s="45">
        <f t="shared" si="9"/>
        <v>-22.366595345919034</v>
      </c>
      <c r="BI60" s="45">
        <f t="shared" si="9"/>
        <v>-28.794620785128057</v>
      </c>
      <c r="BJ60" s="45">
        <f t="shared" si="9"/>
        <v>6.287277198708298</v>
      </c>
      <c r="BK60" s="45">
        <f t="shared" si="9"/>
        <v>-2.612932296947167</v>
      </c>
      <c r="BL60" s="45">
        <f t="shared" si="9"/>
        <v>-94.06338224183864</v>
      </c>
      <c r="BM60" s="45">
        <f t="shared" si="9"/>
        <v>-13.947590870667796</v>
      </c>
      <c r="BN60" s="45" t="str">
        <f t="shared" si="9"/>
        <v>-</v>
      </c>
      <c r="BO60" s="45">
        <f t="shared" si="9"/>
        <v>-63.59992991984582</v>
      </c>
    </row>
    <row r="61" spans="19:67" s="30" customFormat="1" ht="14.25">
      <c r="S61" s="46" t="s">
        <v>53</v>
      </c>
      <c r="T61" s="67">
        <v>201010</v>
      </c>
      <c r="U61" s="45">
        <f aca="true" t="shared" si="10" ref="U61:BO61">IF(AND(U30&lt;=0,U42&gt;=0),"-",(U42-U30)/U30*100)</f>
        <v>-13.168831125877098</v>
      </c>
      <c r="V61" s="45">
        <f t="shared" si="10"/>
        <v>-14.522033406155805</v>
      </c>
      <c r="W61" s="45">
        <f t="shared" si="10"/>
        <v>4.084880779229858</v>
      </c>
      <c r="X61" s="45">
        <f t="shared" si="10"/>
        <v>-40.80062129341994</v>
      </c>
      <c r="Y61" s="45">
        <f t="shared" si="10"/>
        <v>12.150294480512272</v>
      </c>
      <c r="Z61" s="45">
        <f t="shared" si="10"/>
        <v>-47.923679621506885</v>
      </c>
      <c r="AA61" s="45">
        <f t="shared" si="10"/>
        <v>-45.69126234534613</v>
      </c>
      <c r="AB61" s="45">
        <f t="shared" si="10"/>
        <v>-51.73343149757438</v>
      </c>
      <c r="AC61" s="45">
        <f t="shared" si="10"/>
        <v>-74</v>
      </c>
      <c r="AD61" s="45">
        <f t="shared" si="10"/>
        <v>16.808974997128306</v>
      </c>
      <c r="AE61" s="45">
        <f t="shared" si="10"/>
        <v>-4266.751918158568</v>
      </c>
      <c r="AF61" s="45">
        <f t="shared" si="10"/>
        <v>-44.168386619416644</v>
      </c>
      <c r="AG61" s="45">
        <f t="shared" si="10"/>
        <v>-7.050705070507051</v>
      </c>
      <c r="AH61" s="45">
        <f t="shared" si="10"/>
        <v>-28.707440753389218</v>
      </c>
      <c r="AI61" s="45">
        <f t="shared" si="10"/>
        <v>162.72380393307895</v>
      </c>
      <c r="AJ61" s="45">
        <f t="shared" si="10"/>
        <v>16.53796653796654</v>
      </c>
      <c r="AK61" s="45">
        <f t="shared" si="10"/>
        <v>48.737174427782165</v>
      </c>
      <c r="AL61" s="45">
        <f t="shared" si="10"/>
        <v>-10.154819377393041</v>
      </c>
      <c r="AM61" s="45">
        <f t="shared" si="10"/>
        <v>34.66453674121406</v>
      </c>
      <c r="AN61" s="45">
        <f t="shared" si="10"/>
        <v>-48.673647469458984</v>
      </c>
      <c r="AO61" s="45">
        <f t="shared" si="10"/>
        <v>-67.38371170026988</v>
      </c>
      <c r="AP61" s="45">
        <f t="shared" si="10"/>
        <v>234.67967501331916</v>
      </c>
      <c r="AQ61" s="45">
        <f t="shared" si="10"/>
        <v>-56.31408905745189</v>
      </c>
      <c r="AR61" s="45">
        <f t="shared" si="10"/>
        <v>-62.151898734177216</v>
      </c>
      <c r="AS61" s="45">
        <f t="shared" si="10"/>
        <v>-70.83069787054606</v>
      </c>
      <c r="AT61" s="45">
        <f t="shared" si="10"/>
        <v>2.281998226426249</v>
      </c>
      <c r="AU61" s="45">
        <f t="shared" si="10"/>
        <v>52.51873116460792</v>
      </c>
      <c r="AV61" s="45">
        <f t="shared" si="10"/>
        <v>-7.548719480325543</v>
      </c>
      <c r="AW61" s="45">
        <f t="shared" si="10"/>
        <v>-48.90773678466811</v>
      </c>
      <c r="AX61" s="45">
        <f t="shared" si="10"/>
        <v>-67.69366739974924</v>
      </c>
      <c r="AY61" s="45">
        <f t="shared" si="10"/>
        <v>-2.869787704861351</v>
      </c>
      <c r="AZ61" s="45">
        <f t="shared" si="10"/>
        <v>-22.317243647726336</v>
      </c>
      <c r="BA61" s="45">
        <f t="shared" si="10"/>
        <v>-68.49337213061753</v>
      </c>
      <c r="BB61" s="45">
        <f t="shared" si="10"/>
        <v>-71.66247872254195</v>
      </c>
      <c r="BC61" s="45">
        <f t="shared" si="10"/>
        <v>14.903846153846153</v>
      </c>
      <c r="BD61" s="45">
        <f t="shared" si="10"/>
        <v>-2.685598481350367</v>
      </c>
      <c r="BE61" s="45">
        <f t="shared" si="10"/>
        <v>-32.18738510655131</v>
      </c>
      <c r="BF61" s="45">
        <f t="shared" si="10"/>
        <v>-0.3044196833182279</v>
      </c>
      <c r="BG61" s="45">
        <f t="shared" si="10"/>
        <v>-40.73959377887886</v>
      </c>
      <c r="BH61" s="45">
        <f t="shared" si="10"/>
        <v>8.896351401916576</v>
      </c>
      <c r="BI61" s="45">
        <f t="shared" si="10"/>
        <v>-22.71611045350953</v>
      </c>
      <c r="BJ61" s="45">
        <f t="shared" si="10"/>
        <v>-48.748484031801645</v>
      </c>
      <c r="BK61" s="45">
        <f t="shared" si="10"/>
        <v>-47.59148401717395</v>
      </c>
      <c r="BL61" s="45">
        <f t="shared" si="10"/>
        <v>-61.24401913875598</v>
      </c>
      <c r="BM61" s="45">
        <f t="shared" si="10"/>
        <v>-90.06024096385542</v>
      </c>
      <c r="BN61" s="45">
        <f t="shared" si="10"/>
        <v>-63.53542234332426</v>
      </c>
      <c r="BO61" s="45">
        <f t="shared" si="10"/>
        <v>119.93529771793303</v>
      </c>
    </row>
    <row r="62" spans="19:67" s="30" customFormat="1" ht="14.25">
      <c r="S62" s="49"/>
      <c r="T62" s="67">
        <v>201011</v>
      </c>
      <c r="U62" s="45">
        <f aca="true" t="shared" si="11" ref="U62:BO62">IF(AND(U31&lt;=0,U43&gt;=0),"-",(U43-U31)/U31*100)</f>
        <v>3.9568424158132087</v>
      </c>
      <c r="V62" s="45">
        <f t="shared" si="11"/>
        <v>7.834298357782216</v>
      </c>
      <c r="W62" s="45">
        <f t="shared" si="11"/>
        <v>7.864876158163253</v>
      </c>
      <c r="X62" s="45">
        <f t="shared" si="11"/>
        <v>16.190053799726183</v>
      </c>
      <c r="Y62" s="45">
        <f t="shared" si="11"/>
        <v>6.623558095939091</v>
      </c>
      <c r="Z62" s="45">
        <f t="shared" si="11"/>
        <v>20.508688490691156</v>
      </c>
      <c r="AA62" s="45">
        <f t="shared" si="11"/>
        <v>0.9883236920186991</v>
      </c>
      <c r="AB62" s="45">
        <f t="shared" si="11"/>
        <v>59.7993512212937</v>
      </c>
      <c r="AC62" s="45">
        <f t="shared" si="11"/>
        <v>-98.05348479469885</v>
      </c>
      <c r="AD62" s="45">
        <f t="shared" si="11"/>
        <v>-55.41012456347788</v>
      </c>
      <c r="AE62" s="45">
        <f t="shared" si="11"/>
        <v>-90.99280575539568</v>
      </c>
      <c r="AF62" s="45">
        <f t="shared" si="11"/>
        <v>59.44396051103368</v>
      </c>
      <c r="AG62" s="45">
        <f t="shared" si="11"/>
        <v>-58.09542432538131</v>
      </c>
      <c r="AH62" s="45">
        <f t="shared" si="11"/>
        <v>60.1204128440367</v>
      </c>
      <c r="AI62" s="45">
        <f t="shared" si="11"/>
        <v>45.15657009072286</v>
      </c>
      <c r="AJ62" s="45">
        <f t="shared" si="11"/>
        <v>153.37995337995338</v>
      </c>
      <c r="AK62" s="45">
        <f t="shared" si="11"/>
        <v>-41.2639405204461</v>
      </c>
      <c r="AL62" s="45">
        <f t="shared" si="11"/>
        <v>-8.757450710683173</v>
      </c>
      <c r="AM62" s="45">
        <f t="shared" si="11"/>
        <v>299.3377483443709</v>
      </c>
      <c r="AN62" s="45">
        <f t="shared" si="11"/>
        <v>8.639236996783852</v>
      </c>
      <c r="AO62" s="45">
        <f t="shared" si="11"/>
        <v>-49.72723730354591</v>
      </c>
      <c r="AP62" s="45">
        <f t="shared" si="11"/>
        <v>-18.76430205949657</v>
      </c>
      <c r="AQ62" s="45">
        <f t="shared" si="11"/>
        <v>-26.18033368832091</v>
      </c>
      <c r="AR62" s="45">
        <f t="shared" si="11"/>
        <v>-24.22468599782912</v>
      </c>
      <c r="AS62" s="45">
        <f t="shared" si="11"/>
        <v>-74.20683698216007</v>
      </c>
      <c r="AT62" s="45">
        <f t="shared" si="11"/>
        <v>19.757615253631567</v>
      </c>
      <c r="AU62" s="45">
        <f t="shared" si="11"/>
        <v>103.13768321130483</v>
      </c>
      <c r="AV62" s="45">
        <f t="shared" si="11"/>
        <v>17.1222340551414</v>
      </c>
      <c r="AW62" s="45">
        <f t="shared" si="11"/>
        <v>39.24987545370436</v>
      </c>
      <c r="AX62" s="45">
        <f t="shared" si="11"/>
        <v>-20.073055436183928</v>
      </c>
      <c r="AY62" s="45">
        <f t="shared" si="11"/>
        <v>-12.837295023864655</v>
      </c>
      <c r="AZ62" s="45">
        <f t="shared" si="11"/>
        <v>99.93976306806773</v>
      </c>
      <c r="BA62" s="45">
        <f t="shared" si="11"/>
        <v>1.4711557013312753</v>
      </c>
      <c r="BB62" s="45">
        <f t="shared" si="11"/>
        <v>39.017515602979664</v>
      </c>
      <c r="BC62" s="45">
        <f t="shared" si="11"/>
        <v>926.0084925690021</v>
      </c>
      <c r="BD62" s="45">
        <f t="shared" si="11"/>
        <v>13.756444814075003</v>
      </c>
      <c r="BE62" s="45">
        <f t="shared" si="11"/>
        <v>-16.972215173813755</v>
      </c>
      <c r="BF62" s="45">
        <f t="shared" si="11"/>
        <v>14.253335798198455</v>
      </c>
      <c r="BG62" s="45">
        <f t="shared" si="11"/>
        <v>-7.819669600123513</v>
      </c>
      <c r="BH62" s="45">
        <f t="shared" si="11"/>
        <v>10.062905750725172</v>
      </c>
      <c r="BI62" s="45">
        <f t="shared" si="11"/>
        <v>-6.779271074982265</v>
      </c>
      <c r="BJ62" s="45">
        <f t="shared" si="11"/>
        <v>123.97318508829301</v>
      </c>
      <c r="BK62" s="45">
        <f t="shared" si="11"/>
        <v>-8.34283213116548</v>
      </c>
      <c r="BL62" s="45">
        <f t="shared" si="11"/>
        <v>-98.791594737782</v>
      </c>
      <c r="BM62" s="45">
        <f t="shared" si="11"/>
        <v>22.330097087378643</v>
      </c>
      <c r="BN62" s="45">
        <f t="shared" si="11"/>
        <v>-7.74879438842613</v>
      </c>
      <c r="BO62" s="45">
        <f t="shared" si="11"/>
        <v>-71.37246265095621</v>
      </c>
    </row>
    <row r="63" spans="19:67" s="30" customFormat="1" ht="14.25">
      <c r="S63" s="46" t="s">
        <v>54</v>
      </c>
      <c r="T63" s="67">
        <v>201012</v>
      </c>
      <c r="U63" s="45">
        <f aca="true" t="shared" si="12" ref="U63:BO63">IF(AND(U32&lt;=0,U44&gt;=0),"-",(U44-U32)/U32*100)</f>
        <v>13.982299828727271</v>
      </c>
      <c r="V63" s="45">
        <f t="shared" si="12"/>
        <v>12.60025980990662</v>
      </c>
      <c r="W63" s="45">
        <f t="shared" si="12"/>
        <v>5.722288915566227</v>
      </c>
      <c r="X63" s="45">
        <f t="shared" si="12"/>
        <v>-1.5967476861863161</v>
      </c>
      <c r="Y63" s="45">
        <f t="shared" si="12"/>
        <v>7.479066793175972</v>
      </c>
      <c r="Z63" s="45">
        <f t="shared" si="12"/>
        <v>36.79227596550431</v>
      </c>
      <c r="AA63" s="45">
        <f t="shared" si="12"/>
        <v>61.26115091759038</v>
      </c>
      <c r="AB63" s="45">
        <f t="shared" si="12"/>
        <v>3.8231977335863796</v>
      </c>
      <c r="AC63" s="45">
        <f t="shared" si="12"/>
        <v>-57.377049180327866</v>
      </c>
      <c r="AD63" s="45">
        <f t="shared" si="12"/>
        <v>29.239413142504063</v>
      </c>
      <c r="AE63" s="45">
        <f t="shared" si="12"/>
        <v>-44.840294840294845</v>
      </c>
      <c r="AF63" s="45">
        <f t="shared" si="12"/>
        <v>-0.960350790513834</v>
      </c>
      <c r="AG63" s="45">
        <f t="shared" si="12"/>
        <v>-5.576723242119848</v>
      </c>
      <c r="AH63" s="45">
        <f t="shared" si="12"/>
        <v>61.47201514613655</v>
      </c>
      <c r="AI63" s="45">
        <f t="shared" si="12"/>
        <v>-7.058575642646439</v>
      </c>
      <c r="AJ63" s="45">
        <f t="shared" si="12"/>
        <v>-46.23280309544282</v>
      </c>
      <c r="AK63" s="45">
        <f t="shared" si="12"/>
        <v>25.34657562590523</v>
      </c>
      <c r="AL63" s="45">
        <f t="shared" si="12"/>
        <v>2.56401827684823</v>
      </c>
      <c r="AM63" s="45">
        <f t="shared" si="12"/>
        <v>1366.5991902834007</v>
      </c>
      <c r="AN63" s="45">
        <f t="shared" si="12"/>
        <v>9.897214854111406</v>
      </c>
      <c r="AO63" s="45">
        <f t="shared" si="12"/>
        <v>-36.89449884511532</v>
      </c>
      <c r="AP63" s="45">
        <f t="shared" si="12"/>
        <v>5.893666226165754</v>
      </c>
      <c r="AQ63" s="45">
        <f t="shared" si="12"/>
        <v>37.16004813477738</v>
      </c>
      <c r="AR63" s="45">
        <f t="shared" si="12"/>
        <v>0.03283952419178282</v>
      </c>
      <c r="AS63" s="45">
        <f t="shared" si="12"/>
        <v>-32.74155001707067</v>
      </c>
      <c r="AT63" s="45">
        <f t="shared" si="12"/>
        <v>-2.5930143980933273</v>
      </c>
      <c r="AU63" s="45">
        <f t="shared" si="12"/>
        <v>26.65048233565451</v>
      </c>
      <c r="AV63" s="45">
        <f t="shared" si="12"/>
        <v>23.8621997471555</v>
      </c>
      <c r="AW63" s="45">
        <f t="shared" si="12"/>
        <v>52.559661889478534</v>
      </c>
      <c r="AX63" s="45">
        <f t="shared" si="12"/>
        <v>38.49840899021227</v>
      </c>
      <c r="AY63" s="45">
        <f t="shared" si="12"/>
        <v>81.39066174000672</v>
      </c>
      <c r="AZ63" s="45">
        <f t="shared" si="12"/>
        <v>18.117096653897004</v>
      </c>
      <c r="BA63" s="45">
        <f t="shared" si="12"/>
        <v>8.514948537820617</v>
      </c>
      <c r="BB63" s="45">
        <f t="shared" si="12"/>
        <v>-37.26880823251286</v>
      </c>
      <c r="BC63" s="45">
        <f t="shared" si="12"/>
        <v>-45.93248478140565</v>
      </c>
      <c r="BD63" s="45">
        <f t="shared" si="12"/>
        <v>9.832060325164976</v>
      </c>
      <c r="BE63" s="45">
        <f t="shared" si="12"/>
        <v>25.505972503944108</v>
      </c>
      <c r="BF63" s="45">
        <f t="shared" si="12"/>
        <v>5.5302659986150156</v>
      </c>
      <c r="BG63" s="45">
        <f t="shared" si="12"/>
        <v>35.86090977116117</v>
      </c>
      <c r="BH63" s="45">
        <f t="shared" si="12"/>
        <v>3.060950785217193</v>
      </c>
      <c r="BI63" s="45">
        <f t="shared" si="12"/>
        <v>33.07839027061734</v>
      </c>
      <c r="BJ63" s="45">
        <f t="shared" si="12"/>
        <v>35.67818970529046</v>
      </c>
      <c r="BK63" s="45">
        <f t="shared" si="12"/>
        <v>37.18781258434816</v>
      </c>
      <c r="BL63" s="45">
        <f t="shared" si="12"/>
        <v>-23.28767123287671</v>
      </c>
      <c r="BM63" s="45">
        <f t="shared" si="12"/>
        <v>-88.67924528301887</v>
      </c>
      <c r="BN63" s="45">
        <f t="shared" si="12"/>
        <v>104.33647787016666</v>
      </c>
      <c r="BO63" s="45">
        <f t="shared" si="12"/>
        <v>-17.848124941550548</v>
      </c>
    </row>
    <row r="64" spans="19:67" s="30" customFormat="1" ht="14.25">
      <c r="S64" s="49"/>
      <c r="T64" s="67">
        <v>201101</v>
      </c>
      <c r="U64" s="45">
        <f aca="true" t="shared" si="13" ref="U64:BO64">IF(AND(U33&lt;=0,U45&gt;=0),"-",(U45-U33)/U33*100)</f>
        <v>-13.841904186913098</v>
      </c>
      <c r="V64" s="45">
        <f t="shared" si="13"/>
        <v>-13.67572764678719</v>
      </c>
      <c r="W64" s="45">
        <f t="shared" si="13"/>
        <v>-10.475579632049289</v>
      </c>
      <c r="X64" s="45">
        <f t="shared" si="13"/>
        <v>22.98056883012989</v>
      </c>
      <c r="Y64" s="45">
        <f t="shared" si="13"/>
        <v>-14.748738246263137</v>
      </c>
      <c r="Z64" s="45">
        <f t="shared" si="13"/>
        <v>-22.0064423053006</v>
      </c>
      <c r="AA64" s="45">
        <f t="shared" si="13"/>
        <v>-33.33798273908116</v>
      </c>
      <c r="AB64" s="45">
        <f t="shared" si="13"/>
        <v>6.188451694069672</v>
      </c>
      <c r="AC64" s="45">
        <f t="shared" si="13"/>
        <v>-30.405405405405407</v>
      </c>
      <c r="AD64" s="45">
        <f t="shared" si="13"/>
        <v>-16.536290998491367</v>
      </c>
      <c r="AE64" s="45">
        <f t="shared" si="13"/>
        <v>561.5730337078651</v>
      </c>
      <c r="AF64" s="45">
        <f t="shared" si="13"/>
        <v>11.640036973458338</v>
      </c>
      <c r="AG64" s="45">
        <f t="shared" si="13"/>
        <v>-9.914945321992711</v>
      </c>
      <c r="AH64" s="45">
        <f t="shared" si="13"/>
        <v>-32.960051685151285</v>
      </c>
      <c r="AI64" s="45">
        <f t="shared" si="13"/>
        <v>13.067590987868286</v>
      </c>
      <c r="AJ64" s="45">
        <f t="shared" si="13"/>
        <v>155.23280649295174</v>
      </c>
      <c r="AK64" s="45">
        <f t="shared" si="13"/>
        <v>32.67444945608915</v>
      </c>
      <c r="AL64" s="45">
        <f t="shared" si="13"/>
        <v>63.52715877437326</v>
      </c>
      <c r="AM64" s="45">
        <f t="shared" si="13"/>
        <v>-87.17948717948718</v>
      </c>
      <c r="AN64" s="45">
        <f t="shared" si="13"/>
        <v>-45.44799580822635</v>
      </c>
      <c r="AO64" s="45">
        <f t="shared" si="13"/>
        <v>-18.187690862109466</v>
      </c>
      <c r="AP64" s="45">
        <f t="shared" si="13"/>
        <v>-21.61102307217104</v>
      </c>
      <c r="AQ64" s="48">
        <f t="shared" si="13"/>
        <v>-47.93788444085913</v>
      </c>
      <c r="AR64" s="45">
        <f t="shared" si="13"/>
        <v>-14.818527115425194</v>
      </c>
      <c r="AS64" s="45">
        <f t="shared" si="13"/>
        <v>-2.845145256662953</v>
      </c>
      <c r="AT64" s="45">
        <f t="shared" si="13"/>
        <v>-25.418737674343895</v>
      </c>
      <c r="AU64" s="45">
        <f t="shared" si="13"/>
        <v>30.895331003444547</v>
      </c>
      <c r="AV64" s="45">
        <f t="shared" si="13"/>
        <v>-4.974007561436673</v>
      </c>
      <c r="AW64" s="45">
        <f t="shared" si="13"/>
        <v>15.306122448979592</v>
      </c>
      <c r="AX64" s="45">
        <f t="shared" si="13"/>
        <v>-61.36978440855808</v>
      </c>
      <c r="AY64" s="45">
        <f t="shared" si="13"/>
        <v>-45.686848423060475</v>
      </c>
      <c r="AZ64" s="45">
        <f t="shared" si="13"/>
        <v>-14.57357075913777</v>
      </c>
      <c r="BA64" s="45">
        <f t="shared" si="13"/>
        <v>-63.58531501254945</v>
      </c>
      <c r="BB64" s="45">
        <f t="shared" si="13"/>
        <v>101.99532346063913</v>
      </c>
      <c r="BC64" s="45">
        <f t="shared" si="13"/>
        <v>1081.6425120772947</v>
      </c>
      <c r="BD64" s="45">
        <f t="shared" si="13"/>
        <v>-8.092557239228748</v>
      </c>
      <c r="BE64" s="45">
        <f t="shared" si="13"/>
        <v>-29.610282326643667</v>
      </c>
      <c r="BF64" s="45">
        <f t="shared" si="13"/>
        <v>-11.177913103724906</v>
      </c>
      <c r="BG64" s="45">
        <f t="shared" si="13"/>
        <v>-21.41636296861316</v>
      </c>
      <c r="BH64" s="45">
        <f t="shared" si="13"/>
        <v>-9.566844409579035</v>
      </c>
      <c r="BI64" s="45">
        <f t="shared" si="13"/>
        <v>-18.622115544570928</v>
      </c>
      <c r="BJ64" s="45">
        <f t="shared" si="13"/>
        <v>-21.089344502754326</v>
      </c>
      <c r="BK64" s="45">
        <f t="shared" si="13"/>
        <v>-22.573022975214922</v>
      </c>
      <c r="BL64" s="45">
        <f t="shared" si="13"/>
        <v>-8.51063829787234</v>
      </c>
      <c r="BM64" s="45">
        <f t="shared" si="13"/>
        <v>-68.51851851851852</v>
      </c>
      <c r="BN64" s="45">
        <f t="shared" si="13"/>
        <v>98.08627450980391</v>
      </c>
      <c r="BO64" s="45">
        <f t="shared" si="13"/>
        <v>-79.9557368512411</v>
      </c>
    </row>
    <row r="65" spans="19:67" s="30" customFormat="1" ht="14.25">
      <c r="S65" s="46" t="s">
        <v>53</v>
      </c>
      <c r="T65" s="67">
        <v>201102</v>
      </c>
      <c r="U65" s="45">
        <f aca="true" t="shared" si="14" ref="U65:BO65">IF(AND(U34&lt;=0,U46&gt;=0),"-",(U46-U34)/U34*100)</f>
        <v>8.673391943615979</v>
      </c>
      <c r="V65" s="45">
        <f t="shared" si="14"/>
        <v>3.2290075922496233</v>
      </c>
      <c r="W65" s="45">
        <f t="shared" si="14"/>
        <v>10.801763987035757</v>
      </c>
      <c r="X65" s="45">
        <f t="shared" si="14"/>
        <v>33.8147570604688</v>
      </c>
      <c r="Y65" s="45">
        <f t="shared" si="14"/>
        <v>6.450692031401729</v>
      </c>
      <c r="Z65" s="45">
        <f t="shared" si="14"/>
        <v>-12.646991815776099</v>
      </c>
      <c r="AA65" s="45">
        <f t="shared" si="14"/>
        <v>-12.495308659911137</v>
      </c>
      <c r="AB65" s="45">
        <f t="shared" si="14"/>
        <v>-13.044443739491799</v>
      </c>
      <c r="AC65" s="45">
        <f t="shared" si="14"/>
        <v>-97.18372820742064</v>
      </c>
      <c r="AD65" s="45" t="str">
        <f t="shared" si="14"/>
        <v>-</v>
      </c>
      <c r="AE65" s="45" t="str">
        <f t="shared" si="14"/>
        <v>-</v>
      </c>
      <c r="AF65" s="45">
        <f t="shared" si="14"/>
        <v>-46.625339300124715</v>
      </c>
      <c r="AG65" s="45">
        <f t="shared" si="14"/>
        <v>71.99673113593028</v>
      </c>
      <c r="AH65" s="45">
        <f t="shared" si="14"/>
        <v>433.1900719888256</v>
      </c>
      <c r="AI65" s="45">
        <f t="shared" si="14"/>
        <v>-42.25977373621653</v>
      </c>
      <c r="AJ65" s="45">
        <f t="shared" si="14"/>
        <v>6.484529295589203</v>
      </c>
      <c r="AK65" s="45">
        <f t="shared" si="14"/>
        <v>-13.021400072542619</v>
      </c>
      <c r="AL65" s="45">
        <f t="shared" si="14"/>
        <v>0.13461365879924617</v>
      </c>
      <c r="AM65" s="45">
        <f t="shared" si="14"/>
        <v>-91.62210338680927</v>
      </c>
      <c r="AN65" s="45">
        <f t="shared" si="14"/>
        <v>46.2737512800091</v>
      </c>
      <c r="AO65" s="45">
        <f t="shared" si="14"/>
        <v>-74.61447591073082</v>
      </c>
      <c r="AP65" s="45">
        <f t="shared" si="14"/>
        <v>-38.249899342370156</v>
      </c>
      <c r="AQ65" s="45">
        <f t="shared" si="14"/>
        <v>634.4551282051282</v>
      </c>
      <c r="AR65" s="45">
        <f t="shared" si="14"/>
        <v>-33.72016510139379</v>
      </c>
      <c r="AS65" s="45">
        <f t="shared" si="14"/>
        <v>5.289731697293489</v>
      </c>
      <c r="AT65" s="45">
        <f t="shared" si="14"/>
        <v>-5.901430380870169</v>
      </c>
      <c r="AU65" s="45">
        <f t="shared" si="14"/>
        <v>70.5094379796521</v>
      </c>
      <c r="AV65" s="45">
        <f t="shared" si="14"/>
        <v>48.70218579234973</v>
      </c>
      <c r="AW65" s="45">
        <f t="shared" si="14"/>
        <v>-16.911582341269842</v>
      </c>
      <c r="AX65" s="45">
        <f t="shared" si="14"/>
        <v>58.941492660740124</v>
      </c>
      <c r="AY65" s="45">
        <f t="shared" si="14"/>
        <v>-31.94857585265474</v>
      </c>
      <c r="AZ65" s="45">
        <f t="shared" si="14"/>
        <v>33.78691588785047</v>
      </c>
      <c r="BA65" s="45">
        <f t="shared" si="14"/>
        <v>-13.309750165819146</v>
      </c>
      <c r="BB65" s="45">
        <f t="shared" si="14"/>
        <v>21.720162044250547</v>
      </c>
      <c r="BC65" s="45">
        <f t="shared" si="14"/>
        <v>-88.0520393811533</v>
      </c>
      <c r="BD65" s="45">
        <f t="shared" si="14"/>
        <v>11.470868592549364</v>
      </c>
      <c r="BE65" s="45">
        <f t="shared" si="14"/>
        <v>2.0532084835259945</v>
      </c>
      <c r="BF65" s="45">
        <f t="shared" si="14"/>
        <v>10.972573003602122</v>
      </c>
      <c r="BG65" s="45">
        <f t="shared" si="14"/>
        <v>-13.740510786486754</v>
      </c>
      <c r="BH65" s="45">
        <f t="shared" si="14"/>
        <v>16.735328195979623</v>
      </c>
      <c r="BI65" s="45">
        <f t="shared" si="14"/>
        <v>-24.466064523181615</v>
      </c>
      <c r="BJ65" s="45">
        <f t="shared" si="14"/>
        <v>-21.561163387510693</v>
      </c>
      <c r="BK65" s="45">
        <f t="shared" si="14"/>
        <v>-8.692379699438344</v>
      </c>
      <c r="BL65" s="45">
        <f t="shared" si="14"/>
        <v>-97.25565719788156</v>
      </c>
      <c r="BM65" s="45">
        <f t="shared" si="14"/>
        <v>-96.25</v>
      </c>
      <c r="BN65" s="45">
        <f t="shared" si="14"/>
        <v>48.3720251131552</v>
      </c>
      <c r="BO65" s="45" t="str">
        <f t="shared" si="14"/>
        <v>-</v>
      </c>
    </row>
    <row r="66" spans="19:67" s="30" customFormat="1" ht="14.25">
      <c r="S66" s="49"/>
      <c r="T66" s="67">
        <v>201103</v>
      </c>
      <c r="U66" s="45">
        <f aca="true" t="shared" si="15" ref="U66:BO66">IF(AND(U35&lt;=0,U47&gt;=0),"-",(U47-U35)/U35*100)</f>
        <v>-11.36150953168498</v>
      </c>
      <c r="V66" s="45">
        <f t="shared" si="15"/>
        <v>-8.180972217374698</v>
      </c>
      <c r="W66" s="45">
        <f t="shared" si="15"/>
        <v>-2.967998384251552</v>
      </c>
      <c r="X66" s="45">
        <f t="shared" si="15"/>
        <v>14.562541899088021</v>
      </c>
      <c r="Y66" s="45">
        <f t="shared" si="15"/>
        <v>-5.048667142566542</v>
      </c>
      <c r="Z66" s="45">
        <f t="shared" si="15"/>
        <v>-22.646507068830697</v>
      </c>
      <c r="AA66" s="45">
        <f t="shared" si="15"/>
        <v>-29.903469412334495</v>
      </c>
      <c r="AB66" s="45">
        <f t="shared" si="15"/>
        <v>-4.32230971807929</v>
      </c>
      <c r="AC66" s="45" t="str">
        <f t="shared" si="15"/>
        <v>-</v>
      </c>
      <c r="AD66" s="45">
        <f t="shared" si="15"/>
        <v>-48.43182417179461</v>
      </c>
      <c r="AE66" s="45">
        <f t="shared" si="15"/>
        <v>7.0578231292517</v>
      </c>
      <c r="AF66" s="45">
        <f t="shared" si="15"/>
        <v>3.991893774672268</v>
      </c>
      <c r="AG66" s="45">
        <f t="shared" si="15"/>
        <v>-51.872329731088215</v>
      </c>
      <c r="AH66" s="45">
        <f t="shared" si="15"/>
        <v>13.333850449891404</v>
      </c>
      <c r="AI66" s="45">
        <f t="shared" si="15"/>
        <v>31.22685185185185</v>
      </c>
      <c r="AJ66" s="45">
        <f t="shared" si="15"/>
        <v>296.3374155888749</v>
      </c>
      <c r="AK66" s="45">
        <f t="shared" si="15"/>
        <v>9.258930945838136</v>
      </c>
      <c r="AL66" s="45">
        <f t="shared" si="15"/>
        <v>-18.28001195993422</v>
      </c>
      <c r="AM66" s="45">
        <f t="shared" si="15"/>
        <v>1055.0295857988167</v>
      </c>
      <c r="AN66" s="45">
        <f t="shared" si="15"/>
        <v>-70.42699281193006</v>
      </c>
      <c r="AO66" s="45">
        <f t="shared" si="15"/>
        <v>-61.17230211790358</v>
      </c>
      <c r="AP66" s="45">
        <f t="shared" si="15"/>
        <v>-7.470458363997389</v>
      </c>
      <c r="AQ66" s="45">
        <f t="shared" si="15"/>
        <v>10.656095886135214</v>
      </c>
      <c r="AR66" s="45">
        <f t="shared" si="15"/>
        <v>-2.2720828016446903</v>
      </c>
      <c r="AS66" s="45">
        <f t="shared" si="15"/>
        <v>36.9266851980542</v>
      </c>
      <c r="AT66" s="45">
        <f t="shared" si="15"/>
        <v>-14.555102480200896</v>
      </c>
      <c r="AU66" s="45">
        <f t="shared" si="15"/>
        <v>16.19121719373779</v>
      </c>
      <c r="AV66" s="45">
        <f t="shared" si="15"/>
        <v>0.716282320055905</v>
      </c>
      <c r="AW66" s="45">
        <f t="shared" si="15"/>
        <v>-39.73768108069712</v>
      </c>
      <c r="AX66" s="45">
        <f t="shared" si="15"/>
        <v>31.48920949087874</v>
      </c>
      <c r="AY66" s="45">
        <f t="shared" si="15"/>
        <v>-43.46821686929926</v>
      </c>
      <c r="AZ66" s="45">
        <f t="shared" si="15"/>
        <v>-18.905749377002493</v>
      </c>
      <c r="BA66" s="45">
        <f t="shared" si="15"/>
        <v>-3.318907538452541</v>
      </c>
      <c r="BB66" s="45">
        <f t="shared" si="15"/>
        <v>-21.134856820426013</v>
      </c>
      <c r="BC66" s="45">
        <f t="shared" si="15"/>
        <v>78.43747568282625</v>
      </c>
      <c r="BD66" s="45">
        <f t="shared" si="15"/>
        <v>-5.308500174508995</v>
      </c>
      <c r="BE66" s="45">
        <f t="shared" si="15"/>
        <v>-26.417470190744474</v>
      </c>
      <c r="BF66" s="45">
        <f t="shared" si="15"/>
        <v>-3.4599704105260183</v>
      </c>
      <c r="BG66" s="45">
        <f t="shared" si="15"/>
        <v>-22.189090625426605</v>
      </c>
      <c r="BH66" s="45">
        <f t="shared" si="15"/>
        <v>-1.8626210232049647</v>
      </c>
      <c r="BI66" s="45">
        <f t="shared" si="15"/>
        <v>-13.311094895583587</v>
      </c>
      <c r="BJ66" s="45">
        <f t="shared" si="15"/>
        <v>-16.088908641300012</v>
      </c>
      <c r="BK66" s="45">
        <f t="shared" si="15"/>
        <v>-25.76310658578856</v>
      </c>
      <c r="BL66" s="45" t="str">
        <f t="shared" si="15"/>
        <v>-</v>
      </c>
      <c r="BM66" s="45" t="str">
        <f t="shared" si="15"/>
        <v>-</v>
      </c>
      <c r="BN66" s="45">
        <f t="shared" si="15"/>
        <v>-57.04431322774681</v>
      </c>
      <c r="BO66" s="45">
        <f t="shared" si="15"/>
        <v>-44.45997786487588</v>
      </c>
    </row>
    <row r="67" spans="19:67" s="30" customFormat="1" ht="14.25">
      <c r="S67" s="46" t="s">
        <v>55</v>
      </c>
      <c r="T67" s="67">
        <v>201104</v>
      </c>
      <c r="U67" s="45">
        <f aca="true" t="shared" si="16" ref="U67:BO67">IF(AND(U36&lt;=0,U48&gt;=0),"-",(U48-U36)/U36*100)</f>
        <v>45.196909330944415</v>
      </c>
      <c r="V67" s="45">
        <f t="shared" si="16"/>
        <v>40.10806395290831</v>
      </c>
      <c r="W67" s="45">
        <f t="shared" si="16"/>
        <v>42.814826579840776</v>
      </c>
      <c r="X67" s="45">
        <f t="shared" si="16"/>
        <v>50.00269507878614</v>
      </c>
      <c r="Y67" s="45">
        <f t="shared" si="16"/>
        <v>40.775684547474874</v>
      </c>
      <c r="Z67" s="45">
        <f t="shared" si="16"/>
        <v>30.88604232460671</v>
      </c>
      <c r="AA67" s="45">
        <f t="shared" si="16"/>
        <v>30.747844717645258</v>
      </c>
      <c r="AB67" s="45">
        <f t="shared" si="16"/>
        <v>31.075780921697714</v>
      </c>
      <c r="AC67" s="45">
        <f t="shared" si="16"/>
        <v>-10.186005314437557</v>
      </c>
      <c r="AD67" s="45">
        <f t="shared" si="16"/>
        <v>132.91057609630266</v>
      </c>
      <c r="AE67" s="45">
        <f t="shared" si="16"/>
        <v>45.39473684210527</v>
      </c>
      <c r="AF67" s="45">
        <f t="shared" si="16"/>
        <v>174.12556838055264</v>
      </c>
      <c r="AG67" s="45">
        <f t="shared" si="16"/>
        <v>-71.88922242664859</v>
      </c>
      <c r="AH67" s="45">
        <f t="shared" si="16"/>
        <v>72.51593550806149</v>
      </c>
      <c r="AI67" s="45">
        <f t="shared" si="16"/>
        <v>98.64318706697459</v>
      </c>
      <c r="AJ67" s="45">
        <f t="shared" si="16"/>
        <v>97.17639593908629</v>
      </c>
      <c r="AK67" s="45">
        <f t="shared" si="16"/>
        <v>-30.064981949458485</v>
      </c>
      <c r="AL67" s="45">
        <f t="shared" si="16"/>
        <v>20.972998137802605</v>
      </c>
      <c r="AM67" s="45">
        <f t="shared" si="16"/>
        <v>218.0722891566265</v>
      </c>
      <c r="AN67" s="45">
        <f t="shared" si="16"/>
        <v>14.967784569634892</v>
      </c>
      <c r="AO67" s="45">
        <f t="shared" si="16"/>
        <v>37.83311040230476</v>
      </c>
      <c r="AP67" s="45">
        <f t="shared" si="16"/>
        <v>12.147024504084014</v>
      </c>
      <c r="AQ67" s="45">
        <f t="shared" si="16"/>
        <v>109.88880063542494</v>
      </c>
      <c r="AR67" s="45">
        <f t="shared" si="16"/>
        <v>29.2226624729382</v>
      </c>
      <c r="AS67" s="45">
        <f t="shared" si="16"/>
        <v>12.080825451418745</v>
      </c>
      <c r="AT67" s="45">
        <f t="shared" si="16"/>
        <v>82.61656944603301</v>
      </c>
      <c r="AU67" s="45">
        <f t="shared" si="16"/>
        <v>23.50559619833677</v>
      </c>
      <c r="AV67" s="45">
        <f t="shared" si="16"/>
        <v>12.12540921682196</v>
      </c>
      <c r="AW67" s="45">
        <f t="shared" si="16"/>
        <v>20.38206627680312</v>
      </c>
      <c r="AX67" s="45">
        <f t="shared" si="16"/>
        <v>17.457223305176523</v>
      </c>
      <c r="AY67" s="45">
        <f t="shared" si="16"/>
        <v>45.65813261795066</v>
      </c>
      <c r="AZ67" s="45">
        <f t="shared" si="16"/>
        <v>-7.100271002710028</v>
      </c>
      <c r="BA67" s="45">
        <f t="shared" si="16"/>
        <v>44.598884598884595</v>
      </c>
      <c r="BB67" s="45">
        <f t="shared" si="16"/>
        <v>39.17390591706278</v>
      </c>
      <c r="BC67" s="45">
        <f t="shared" si="16"/>
        <v>52.92397660818714</v>
      </c>
      <c r="BD67" s="45">
        <f t="shared" si="16"/>
        <v>54.40246975156294</v>
      </c>
      <c r="BE67" s="45">
        <f t="shared" si="16"/>
        <v>25.144703568418098</v>
      </c>
      <c r="BF67" s="45">
        <f t="shared" si="16"/>
        <v>46.69908967285389</v>
      </c>
      <c r="BG67" s="45">
        <f t="shared" si="16"/>
        <v>23.1659801847935</v>
      </c>
      <c r="BH67" s="45">
        <f t="shared" si="16"/>
        <v>47.44410431999405</v>
      </c>
      <c r="BI67" s="45">
        <f t="shared" si="16"/>
        <v>15.841262096446288</v>
      </c>
      <c r="BJ67" s="45">
        <f t="shared" si="16"/>
        <v>33.400848154946516</v>
      </c>
      <c r="BK67" s="45">
        <f t="shared" si="16"/>
        <v>30.121432557781496</v>
      </c>
      <c r="BL67" s="45">
        <f t="shared" si="16"/>
        <v>373.202614379085</v>
      </c>
      <c r="BM67" s="45">
        <f t="shared" si="16"/>
        <v>-70.28688524590164</v>
      </c>
      <c r="BN67" s="45">
        <f t="shared" si="16"/>
        <v>1120.8033573141486</v>
      </c>
      <c r="BO67" s="45">
        <f t="shared" si="16"/>
        <v>35.63754427390791</v>
      </c>
    </row>
    <row r="68" spans="19:67" s="30" customFormat="1" ht="14.25">
      <c r="S68" s="49"/>
      <c r="T68" s="67">
        <v>201105</v>
      </c>
      <c r="U68" s="45">
        <f aca="true" t="shared" si="17" ref="U68:BO68">IF(AND(U37&lt;=0,U49&gt;=0),"-",(U49-U37)/U37*100)</f>
        <v>51.39665064315001</v>
      </c>
      <c r="V68" s="45">
        <f t="shared" si="17"/>
        <v>49.15075246497146</v>
      </c>
      <c r="W68" s="45">
        <f t="shared" si="17"/>
        <v>37.203968117437924</v>
      </c>
      <c r="X68" s="45">
        <f t="shared" si="17"/>
        <v>53.06210292522512</v>
      </c>
      <c r="Y68" s="45">
        <f t="shared" si="17"/>
        <v>33.83334553172803</v>
      </c>
      <c r="Z68" s="45">
        <f t="shared" si="17"/>
        <v>128.06920705013513</v>
      </c>
      <c r="AA68" s="45">
        <f t="shared" si="17"/>
        <v>195.3914260849824</v>
      </c>
      <c r="AB68" s="45">
        <f t="shared" si="17"/>
        <v>59.92186602321039</v>
      </c>
      <c r="AC68" s="45">
        <f t="shared" si="17"/>
        <v>-74.29322813938198</v>
      </c>
      <c r="AD68" s="45">
        <f t="shared" si="17"/>
        <v>70.80707734397775</v>
      </c>
      <c r="AE68" s="45">
        <f t="shared" si="17"/>
        <v>-54.03830141548709</v>
      </c>
      <c r="AF68" s="45">
        <f t="shared" si="17"/>
        <v>21.914636601570365</v>
      </c>
      <c r="AG68" s="45">
        <f t="shared" si="17"/>
        <v>-0.046349942062572425</v>
      </c>
      <c r="AH68" s="45">
        <f t="shared" si="17"/>
        <v>-12.218818380743983</v>
      </c>
      <c r="AI68" s="45">
        <f t="shared" si="17"/>
        <v>266.1779835390946</v>
      </c>
      <c r="AJ68" s="45">
        <f t="shared" si="17"/>
        <v>243.30299089726915</v>
      </c>
      <c r="AK68" s="45">
        <f t="shared" si="17"/>
        <v>118.02154750244857</v>
      </c>
      <c r="AL68" s="45">
        <f t="shared" si="17"/>
        <v>31.336405529953915</v>
      </c>
      <c r="AM68" s="45">
        <f t="shared" si="17"/>
        <v>245.12987012987014</v>
      </c>
      <c r="AN68" s="45">
        <f t="shared" si="17"/>
        <v>26.204785123029822</v>
      </c>
      <c r="AO68" s="45">
        <f t="shared" si="17"/>
        <v>-57.69456853985422</v>
      </c>
      <c r="AP68" s="45">
        <f t="shared" si="17"/>
        <v>-29.792850857373892</v>
      </c>
      <c r="AQ68" s="48">
        <f t="shared" si="17"/>
        <v>14.077976817702845</v>
      </c>
      <c r="AR68" s="45">
        <f t="shared" si="17"/>
        <v>12.95207291972949</v>
      </c>
      <c r="AS68" s="45">
        <f t="shared" si="17"/>
        <v>-6.764058435061036</v>
      </c>
      <c r="AT68" s="45">
        <f t="shared" si="17"/>
        <v>139.873391648243</v>
      </c>
      <c r="AU68" s="45">
        <f t="shared" si="17"/>
        <v>16.272402279457744</v>
      </c>
      <c r="AV68" s="45">
        <f t="shared" si="17"/>
        <v>-53.105514616568136</v>
      </c>
      <c r="AW68" s="45">
        <f t="shared" si="17"/>
        <v>56.35416666666667</v>
      </c>
      <c r="AX68" s="45">
        <f t="shared" si="17"/>
        <v>-31.062509235998228</v>
      </c>
      <c r="AY68" s="45">
        <f t="shared" si="17"/>
        <v>650.3620161514898</v>
      </c>
      <c r="AZ68" s="45">
        <f t="shared" si="17"/>
        <v>48.933293269230774</v>
      </c>
      <c r="BA68" s="45">
        <f t="shared" si="17"/>
        <v>55.06014232634296</v>
      </c>
      <c r="BB68" s="45">
        <f t="shared" si="17"/>
        <v>104.43012484897302</v>
      </c>
      <c r="BC68" s="45">
        <f t="shared" si="17"/>
        <v>96.42529789184235</v>
      </c>
      <c r="BD68" s="45">
        <f t="shared" si="17"/>
        <v>34.56315875540755</v>
      </c>
      <c r="BE68" s="45">
        <f t="shared" si="17"/>
        <v>111.84735954216404</v>
      </c>
      <c r="BF68" s="45">
        <f t="shared" si="17"/>
        <v>48.16964239966935</v>
      </c>
      <c r="BG68" s="45">
        <f t="shared" si="17"/>
        <v>52.25111449326987</v>
      </c>
      <c r="BH68" s="45">
        <f t="shared" si="17"/>
        <v>49.17592147301474</v>
      </c>
      <c r="BI68" s="45">
        <f t="shared" si="17"/>
        <v>-13.687363316535134</v>
      </c>
      <c r="BJ68" s="45">
        <f t="shared" si="17"/>
        <v>44.639367753701855</v>
      </c>
      <c r="BK68" s="45">
        <f t="shared" si="17"/>
        <v>193.17835236707447</v>
      </c>
      <c r="BL68" s="45">
        <f t="shared" si="17"/>
        <v>-78.50906648757555</v>
      </c>
      <c r="BM68" s="45">
        <f t="shared" si="17"/>
        <v>121.875</v>
      </c>
      <c r="BN68" s="45">
        <f t="shared" si="17"/>
        <v>-56.84519711781174</v>
      </c>
      <c r="BO68" s="45">
        <f t="shared" si="17"/>
        <v>5551.428571428572</v>
      </c>
    </row>
    <row r="69" spans="19:67" s="30" customFormat="1" ht="14.25">
      <c r="S69" s="46" t="s">
        <v>56</v>
      </c>
      <c r="T69" s="67">
        <v>201106</v>
      </c>
      <c r="U69" s="45">
        <f aca="true" t="shared" si="18" ref="U69:BO69">IF(AND(U38&lt;=0,U50&gt;=0),"-",(U50-U38)/U38*100)</f>
        <v>8.668340666299788</v>
      </c>
      <c r="V69" s="45">
        <f t="shared" si="18"/>
        <v>8.009917638006213</v>
      </c>
      <c r="W69" s="45">
        <f t="shared" si="18"/>
        <v>14.4192326940691</v>
      </c>
      <c r="X69" s="45">
        <f t="shared" si="18"/>
        <v>40.80309058114695</v>
      </c>
      <c r="Y69" s="45">
        <f t="shared" si="18"/>
        <v>9.849515445050539</v>
      </c>
      <c r="Z69" s="45">
        <f t="shared" si="18"/>
        <v>-10.349469571070328</v>
      </c>
      <c r="AA69" s="45">
        <f t="shared" si="18"/>
        <v>-11.21688879981294</v>
      </c>
      <c r="AB69" s="45">
        <f t="shared" si="18"/>
        <v>-9.351624141817808</v>
      </c>
      <c r="AC69" s="45">
        <f t="shared" si="18"/>
        <v>-63.09904153354633</v>
      </c>
      <c r="AD69" s="45">
        <f t="shared" si="18"/>
        <v>30.222035637652766</v>
      </c>
      <c r="AE69" s="45">
        <f t="shared" si="18"/>
        <v>-71.14754098360656</v>
      </c>
      <c r="AF69" s="45">
        <f t="shared" si="18"/>
        <v>80.54222648752399</v>
      </c>
      <c r="AG69" s="45">
        <f t="shared" si="18"/>
        <v>-12.653796138841653</v>
      </c>
      <c r="AH69" s="45">
        <f t="shared" si="18"/>
        <v>32.44125326370757</v>
      </c>
      <c r="AI69" s="45">
        <f t="shared" si="18"/>
        <v>-8.48355229656788</v>
      </c>
      <c r="AJ69" s="45">
        <f t="shared" si="18"/>
        <v>194.59280145961188</v>
      </c>
      <c r="AK69" s="45">
        <f t="shared" si="18"/>
        <v>24.263774540848637</v>
      </c>
      <c r="AL69" s="45">
        <f t="shared" si="18"/>
        <v>44.416535845107276</v>
      </c>
      <c r="AM69" s="45">
        <f t="shared" si="18"/>
        <v>-68.20255474452554</v>
      </c>
      <c r="AN69" s="45">
        <f t="shared" si="18"/>
        <v>58.71190339275446</v>
      </c>
      <c r="AO69" s="45">
        <f t="shared" si="18"/>
        <v>14.408352668213457</v>
      </c>
      <c r="AP69" s="45">
        <f t="shared" si="18"/>
        <v>1.9134961465725846</v>
      </c>
      <c r="AQ69" s="45">
        <f t="shared" si="18"/>
        <v>-10.96992305898811</v>
      </c>
      <c r="AR69" s="45">
        <f t="shared" si="18"/>
        <v>66.31632265417247</v>
      </c>
      <c r="AS69" s="45">
        <f t="shared" si="18"/>
        <v>48.394382391590014</v>
      </c>
      <c r="AT69" s="45">
        <f t="shared" si="18"/>
        <v>-29.232789190195085</v>
      </c>
      <c r="AU69" s="45">
        <f t="shared" si="18"/>
        <v>68.63786514670639</v>
      </c>
      <c r="AV69" s="48">
        <f t="shared" si="18"/>
        <v>-0.4691374572749815</v>
      </c>
      <c r="AW69" s="45">
        <f t="shared" si="18"/>
        <v>-16.84240470320501</v>
      </c>
      <c r="AX69" s="45">
        <f t="shared" si="18"/>
        <v>-13.004970052249268</v>
      </c>
      <c r="AY69" s="45">
        <f t="shared" si="18"/>
        <v>3.9650254827699074</v>
      </c>
      <c r="AZ69" s="45">
        <f t="shared" si="18"/>
        <v>-24.94482712499164</v>
      </c>
      <c r="BA69" s="45">
        <f t="shared" si="18"/>
        <v>-22.34023448523564</v>
      </c>
      <c r="BB69" s="45">
        <f t="shared" si="18"/>
        <v>86.09362706530291</v>
      </c>
      <c r="BC69" s="45">
        <f t="shared" si="18"/>
        <v>-25.88748926424277</v>
      </c>
      <c r="BD69" s="45">
        <f t="shared" si="18"/>
        <v>10.492085054475893</v>
      </c>
      <c r="BE69" s="45">
        <f t="shared" si="18"/>
        <v>3.2511130752718866</v>
      </c>
      <c r="BF69" s="45">
        <f t="shared" si="18"/>
        <v>12.82584648642764</v>
      </c>
      <c r="BG69" s="45">
        <f t="shared" si="18"/>
        <v>-5.210017663790297</v>
      </c>
      <c r="BH69" s="45">
        <f t="shared" si="18"/>
        <v>16.225547123270406</v>
      </c>
      <c r="BI69" s="45">
        <f t="shared" si="18"/>
        <v>4.998180558979235</v>
      </c>
      <c r="BJ69" s="45">
        <f t="shared" si="18"/>
        <v>-4.5689445525291825</v>
      </c>
      <c r="BK69" s="45">
        <f t="shared" si="18"/>
        <v>-14.074698063492374</v>
      </c>
      <c r="BL69" s="45">
        <f t="shared" si="18"/>
        <v>-72.81871345029239</v>
      </c>
      <c r="BM69" s="45">
        <f t="shared" si="18"/>
        <v>325.23364485981307</v>
      </c>
      <c r="BN69" s="45">
        <f t="shared" si="18"/>
        <v>-34.5130089225463</v>
      </c>
      <c r="BO69" s="45" t="str">
        <f t="shared" si="18"/>
        <v>-</v>
      </c>
    </row>
    <row r="70" spans="19:67" s="30" customFormat="1" ht="14.25">
      <c r="S70" s="49"/>
      <c r="T70" s="68">
        <v>201107</v>
      </c>
      <c r="U70" s="45">
        <f aca="true" t="shared" si="19" ref="U70:BO70">IF(AND(U39&lt;=0,U51&gt;=0),"-",(U51-U39)/U39*100)</f>
        <v>10.608555056893193</v>
      </c>
      <c r="V70" s="45">
        <f t="shared" si="19"/>
        <v>13.902404932264476</v>
      </c>
      <c r="W70" s="45">
        <f t="shared" si="19"/>
        <v>16.79392746962906</v>
      </c>
      <c r="X70" s="45">
        <f t="shared" si="19"/>
        <v>21.299874479882188</v>
      </c>
      <c r="Y70" s="45">
        <f t="shared" si="19"/>
        <v>15.374460586209688</v>
      </c>
      <c r="Z70" s="45">
        <f t="shared" si="19"/>
        <v>1.1332599954479934</v>
      </c>
      <c r="AA70" s="45">
        <f t="shared" si="19"/>
        <v>-15.368573625983553</v>
      </c>
      <c r="AB70" s="45">
        <f t="shared" si="19"/>
        <v>30.621630193466544</v>
      </c>
      <c r="AC70" s="45">
        <f t="shared" si="19"/>
        <v>92.01497192763568</v>
      </c>
      <c r="AD70" s="45">
        <f t="shared" si="19"/>
        <v>-26.478657563963502</v>
      </c>
      <c r="AE70" s="45">
        <f t="shared" si="19"/>
        <v>-59.152798789712556</v>
      </c>
      <c r="AF70" s="45">
        <f t="shared" si="19"/>
        <v>70.20412703709884</v>
      </c>
      <c r="AG70" s="45">
        <f t="shared" si="19"/>
        <v>1.5296367112810707</v>
      </c>
      <c r="AH70" s="45">
        <f t="shared" si="19"/>
        <v>13.506383876754246</v>
      </c>
      <c r="AI70" s="45">
        <f t="shared" si="19"/>
        <v>156.89019896831243</v>
      </c>
      <c r="AJ70" s="45">
        <f t="shared" si="19"/>
        <v>-40.004364906154514</v>
      </c>
      <c r="AK70" s="45">
        <f t="shared" si="19"/>
        <v>42.37548964745383</v>
      </c>
      <c r="AL70" s="45">
        <f t="shared" si="19"/>
        <v>11.271320555653244</v>
      </c>
      <c r="AM70" s="45">
        <f t="shared" si="19"/>
        <v>-38.62788963460104</v>
      </c>
      <c r="AN70" s="50">
        <f t="shared" si="19"/>
        <v>-7.298925239163813</v>
      </c>
      <c r="AO70" s="50">
        <f t="shared" si="19"/>
        <v>36.2313200498132</v>
      </c>
      <c r="AP70" s="50">
        <f t="shared" si="19"/>
        <v>-16.976108403661</v>
      </c>
      <c r="AQ70" s="50">
        <f t="shared" si="19"/>
        <v>-5.017640141121129</v>
      </c>
      <c r="AR70" s="50">
        <f t="shared" si="19"/>
        <v>23.824591294470814</v>
      </c>
      <c r="AS70" s="50">
        <f t="shared" si="19"/>
        <v>70.76717365869965</v>
      </c>
      <c r="AT70" s="50">
        <f t="shared" si="19"/>
        <v>-11.027197887387343</v>
      </c>
      <c r="AU70" s="50">
        <f t="shared" si="19"/>
        <v>48.58594935118892</v>
      </c>
      <c r="AV70" s="45">
        <f t="shared" si="19"/>
        <v>-3.0512684051800605</v>
      </c>
      <c r="AW70" s="45">
        <f t="shared" si="19"/>
        <v>9.868333110546718</v>
      </c>
      <c r="AX70" s="45">
        <f t="shared" si="19"/>
        <v>-59.921910886541106</v>
      </c>
      <c r="AY70" s="45">
        <f t="shared" si="19"/>
        <v>-14.344909234411995</v>
      </c>
      <c r="AZ70" s="45">
        <f t="shared" si="19"/>
        <v>86.92699490662139</v>
      </c>
      <c r="BA70" s="45">
        <f t="shared" si="19"/>
        <v>44.26144543622229</v>
      </c>
      <c r="BB70" s="45">
        <f t="shared" si="19"/>
        <v>-27.674511368169124</v>
      </c>
      <c r="BC70" s="45">
        <f t="shared" si="19"/>
        <v>119.21757035003431</v>
      </c>
      <c r="BD70" s="45">
        <f t="shared" si="19"/>
        <v>20.058838423419623</v>
      </c>
      <c r="BE70" s="45">
        <f t="shared" si="19"/>
        <v>-13.622199139338182</v>
      </c>
      <c r="BF70" s="45">
        <f t="shared" si="19"/>
        <v>15.774767480894928</v>
      </c>
      <c r="BG70" s="45">
        <f t="shared" si="19"/>
        <v>7.799073090663319</v>
      </c>
      <c r="BH70" s="45">
        <f t="shared" si="19"/>
        <v>18.340985284019766</v>
      </c>
      <c r="BI70" s="45">
        <f t="shared" si="19"/>
        <v>5.527884539963919</v>
      </c>
      <c r="BJ70" s="45">
        <f t="shared" si="19"/>
        <v>-16.78533836914123</v>
      </c>
      <c r="BK70" s="45">
        <f t="shared" si="19"/>
        <v>9.046290979684466</v>
      </c>
      <c r="BL70" s="45">
        <f t="shared" si="19"/>
        <v>83.3675564681725</v>
      </c>
      <c r="BM70" s="45">
        <f t="shared" si="19"/>
        <v>180.98591549295776</v>
      </c>
      <c r="BN70" s="45">
        <f t="shared" si="19"/>
        <v>201.4738162433365</v>
      </c>
      <c r="BO70" s="45">
        <f t="shared" si="19"/>
        <v>-84.70842678628645</v>
      </c>
    </row>
    <row r="71" spans="19:77" ht="14.25" customHeight="1">
      <c r="S71" s="79" t="s">
        <v>86</v>
      </c>
      <c r="T71" s="80"/>
      <c r="U71" s="51">
        <f aca="true" t="shared" si="20" ref="U71:BO71">IF(AND(U52&lt;=0,U53&gt;=0),"-",(U53-U52)/U52*100)</f>
        <v>24.080249938858937</v>
      </c>
      <c r="V71" s="51">
        <f t="shared" si="20"/>
        <v>23.118491035075113</v>
      </c>
      <c r="W71" s="51">
        <f t="shared" si="20"/>
        <v>24.649297552802427</v>
      </c>
      <c r="X71" s="51">
        <f t="shared" si="20"/>
        <v>38.246613668156535</v>
      </c>
      <c r="Y71" s="51">
        <f t="shared" si="20"/>
        <v>21.440499463756026</v>
      </c>
      <c r="Z71" s="51">
        <f t="shared" si="20"/>
        <v>18.299879836699855</v>
      </c>
      <c r="AA71" s="51">
        <f t="shared" si="20"/>
        <v>19.380609527566822</v>
      </c>
      <c r="AB71" s="51">
        <f t="shared" si="20"/>
        <v>16.886611597380593</v>
      </c>
      <c r="AC71" s="51">
        <f t="shared" si="20"/>
        <v>-29.357266936884773</v>
      </c>
      <c r="AD71" s="51">
        <f t="shared" si="20"/>
        <v>38.23238998009996</v>
      </c>
      <c r="AE71" s="51">
        <f t="shared" si="20"/>
        <v>-52.89312457454051</v>
      </c>
      <c r="AF71" s="51">
        <f t="shared" si="20"/>
        <v>76.2898946251232</v>
      </c>
      <c r="AG71" s="51">
        <f t="shared" si="20"/>
        <v>-28.82922093140045</v>
      </c>
      <c r="AH71" s="51">
        <f t="shared" si="20"/>
        <v>20.01502193543982</v>
      </c>
      <c r="AI71" s="51">
        <f t="shared" si="20"/>
        <v>98.42210719652697</v>
      </c>
      <c r="AJ71" s="51">
        <f t="shared" si="20"/>
        <v>42.21665492314518</v>
      </c>
      <c r="AK71" s="51">
        <f t="shared" si="20"/>
        <v>36.76887628500532</v>
      </c>
      <c r="AL71" s="51">
        <f t="shared" si="20"/>
        <v>26.094542282318304</v>
      </c>
      <c r="AM71" s="51">
        <f t="shared" si="20"/>
        <v>-27.44648318042813</v>
      </c>
      <c r="AN71" s="52">
        <f t="shared" si="20"/>
        <v>27.444244199143952</v>
      </c>
      <c r="AO71" s="52">
        <f t="shared" si="20"/>
        <v>4.106152059527735</v>
      </c>
      <c r="AP71" s="52">
        <f t="shared" si="20"/>
        <v>-11.065020707443379</v>
      </c>
      <c r="AQ71" s="52">
        <f t="shared" si="20"/>
        <v>21.333276501427903</v>
      </c>
      <c r="AR71" s="52">
        <f t="shared" si="20"/>
        <v>33.66012721363524</v>
      </c>
      <c r="AS71" s="52">
        <f t="shared" si="20"/>
        <v>37.22130322209436</v>
      </c>
      <c r="AT71" s="52">
        <f t="shared" si="20"/>
        <v>18.538783776683402</v>
      </c>
      <c r="AU71" s="52">
        <f t="shared" si="20"/>
        <v>41.37795047265557</v>
      </c>
      <c r="AV71" s="51">
        <f t="shared" si="20"/>
        <v>-12.926472486339973</v>
      </c>
      <c r="AW71" s="51">
        <f t="shared" si="20"/>
        <v>3.4448262766420585</v>
      </c>
      <c r="AX71" s="51">
        <f t="shared" si="20"/>
        <v>-26.403453401478284</v>
      </c>
      <c r="AY71" s="51">
        <f t="shared" si="20"/>
        <v>79.52658059041038</v>
      </c>
      <c r="AZ71" s="51">
        <f t="shared" si="20"/>
        <v>13.06811773993459</v>
      </c>
      <c r="BA71" s="51">
        <f t="shared" si="20"/>
        <v>15.402131667421731</v>
      </c>
      <c r="BB71" s="51">
        <f t="shared" si="20"/>
        <v>32.818742608751236</v>
      </c>
      <c r="BC71" s="51">
        <f t="shared" si="20"/>
        <v>4.924774322968907</v>
      </c>
      <c r="BD71" s="51">
        <f t="shared" si="20"/>
        <v>25.10223530484322</v>
      </c>
      <c r="BE71" s="51">
        <f t="shared" si="20"/>
        <v>21.217599303347132</v>
      </c>
      <c r="BF71" s="51">
        <f t="shared" si="20"/>
        <v>26.24298252056913</v>
      </c>
      <c r="BG71" s="51">
        <f t="shared" si="20"/>
        <v>13.993232769262526</v>
      </c>
      <c r="BH71" s="51">
        <f t="shared" si="20"/>
        <v>28.801538553925603</v>
      </c>
      <c r="BI71" s="51">
        <f t="shared" si="20"/>
        <v>1.8138707765263784</v>
      </c>
      <c r="BJ71" s="51">
        <f t="shared" si="20"/>
        <v>5.206613984604373</v>
      </c>
      <c r="BK71" s="51">
        <f t="shared" si="20"/>
        <v>25.283492203234015</v>
      </c>
      <c r="BL71" s="51">
        <f t="shared" si="20"/>
        <v>-33.78964489021415</v>
      </c>
      <c r="BM71" s="51">
        <f t="shared" si="20"/>
        <v>-3.341288782816229</v>
      </c>
      <c r="BN71" s="51">
        <f t="shared" si="20"/>
        <v>4.898940935363924</v>
      </c>
      <c r="BO71" s="51">
        <f t="shared" si="20"/>
        <v>92.37208746088378</v>
      </c>
      <c r="BX71" s="30"/>
      <c r="BY71" s="30"/>
    </row>
    <row r="72" spans="20:49" s="58" customFormat="1" ht="12">
      <c r="T72" s="59"/>
      <c r="U72" s="60" t="s">
        <v>84</v>
      </c>
      <c r="AW72" s="57"/>
    </row>
    <row r="73" spans="20:49" s="58" customFormat="1" ht="12">
      <c r="T73" s="59"/>
      <c r="U73" s="60" t="s">
        <v>83</v>
      </c>
      <c r="AM73" s="58" t="s">
        <v>57</v>
      </c>
      <c r="AW73" s="57"/>
    </row>
    <row r="74" spans="20:49" s="58" customFormat="1" ht="12">
      <c r="T74" s="59"/>
      <c r="U74" s="60" t="s">
        <v>87</v>
      </c>
      <c r="AW74" s="57"/>
    </row>
    <row r="75" spans="20:49" s="58" customFormat="1" ht="12">
      <c r="T75" s="59"/>
      <c r="U75" s="57"/>
      <c r="AW75" s="57"/>
    </row>
    <row r="76" spans="20:67" ht="14.25">
      <c r="T76" s="11"/>
      <c r="V76" s="13"/>
      <c r="W76" s="13"/>
      <c r="X76" s="13"/>
      <c r="Y76" s="13"/>
      <c r="Z76" s="13"/>
      <c r="AC76" s="13"/>
      <c r="AD76" s="13"/>
      <c r="AE76" s="12"/>
      <c r="AF76" s="13"/>
      <c r="AG76" s="13"/>
      <c r="AH76" s="13"/>
      <c r="AI76" s="13"/>
      <c r="AJ76" s="13"/>
      <c r="AK76" s="13"/>
      <c r="AM76" s="13"/>
      <c r="AN76" s="13"/>
      <c r="AO76" s="13"/>
      <c r="AP76" s="13"/>
      <c r="AR76" s="13"/>
      <c r="AS76" s="13"/>
      <c r="AT76" s="13"/>
      <c r="AU76" s="13"/>
      <c r="AV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</row>
  </sheetData>
  <sheetProtection/>
  <mergeCells count="9">
    <mergeCell ref="S71:T71"/>
    <mergeCell ref="S25:T25"/>
    <mergeCell ref="S26:T26"/>
    <mergeCell ref="S21:T21"/>
    <mergeCell ref="S22:T22"/>
    <mergeCell ref="S23:T23"/>
    <mergeCell ref="S24:T24"/>
    <mergeCell ref="S53:T53"/>
    <mergeCell ref="S52:T52"/>
  </mergeCells>
  <printOptions horizontalCentered="1"/>
  <pageMargins left="0.3937007874015748" right="0.3937007874015748" top="0.5905511811023623" bottom="0" header="0.31496062992125984" footer="0"/>
  <pageSetup fitToWidth="5" horizontalDpi="600" verticalDpi="600" orientation="landscape" paperSize="9" scale="95" r:id="rId3"/>
  <headerFooter alignWithMargins="0">
    <oddFooter>&amp;C－ &amp;P －</oddFooter>
  </headerFooter>
  <colBreaks count="4" manualBreakCount="4">
    <brk id="30" max="65535" man="1"/>
    <brk id="38" max="65535" man="1"/>
    <brk id="48" max="65535" man="1"/>
    <brk id="55" min="18" max="7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10.50390625" style="0" bestFit="1" customWidth="1"/>
    <col min="2" max="2" width="15.125" style="0" bestFit="1" customWidth="1"/>
  </cols>
  <sheetData>
    <row r="1" spans="1:3" ht="19.5">
      <c r="A1" s="62" t="s">
        <v>85</v>
      </c>
      <c r="B1" s="61">
        <f ca="1">TODAY()</f>
        <v>40779</v>
      </c>
      <c r="C1" t="e">
        <f>DATEDIF(A1,B1,"d")</f>
        <v>#VALUE!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shirooda</dc:creator>
  <cp:keywords/>
  <dc:description/>
  <cp:lastModifiedBy>社団法人　日本建設業団体連合会</cp:lastModifiedBy>
  <cp:lastPrinted>2011-08-24T07:54:10Z</cp:lastPrinted>
  <dcterms:created xsi:type="dcterms:W3CDTF">2009-02-16T05:35:50Z</dcterms:created>
  <dcterms:modified xsi:type="dcterms:W3CDTF">2011-08-24T07:54:18Z</dcterms:modified>
  <cp:category/>
  <cp:version/>
  <cp:contentType/>
  <cp:contentStatus/>
</cp:coreProperties>
</file>